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8"/>
  </bookViews>
  <sheets>
    <sheet name="初一级" sheetId="1" r:id="rId1"/>
    <sheet name="一（1）" sheetId="2" r:id="rId2"/>
    <sheet name="一（2）" sheetId="3" r:id="rId3"/>
    <sheet name="一（3）" sheetId="4" r:id="rId4"/>
    <sheet name="初二" sheetId="5" r:id="rId5"/>
    <sheet name="二（1）" sheetId="6" r:id="rId6"/>
    <sheet name="二（2）" sheetId="7" r:id="rId7"/>
    <sheet name="二（3）" sheetId="8" r:id="rId8"/>
    <sheet name="初三" sheetId="9" r:id="rId9"/>
    <sheet name="Sheet1" sheetId="10" r:id="rId10"/>
  </sheets>
  <definedNames>
    <definedName name="_xlnm.Print_Titles" localSheetId="4">'初二'!$1:$2</definedName>
    <definedName name="_xlnm.Print_Titles" localSheetId="8">'初三'!$1:$2</definedName>
    <definedName name="_xlnm.Print_Titles" localSheetId="0">'初一级'!$1:$2</definedName>
    <definedName name="_xlnm.Print_Titles" localSheetId="5">'二（1）'!$1:$2</definedName>
    <definedName name="_xlnm.Print_Titles" localSheetId="6">'二（2）'!$1:$2</definedName>
    <definedName name="_xlnm.Print_Titles" localSheetId="7">'二（3）'!$1:$2</definedName>
    <definedName name="_xlnm.Print_Titles" localSheetId="1">'一（1）'!$1:$2</definedName>
    <definedName name="_xlnm.Print_Titles" localSheetId="2">'一（2）'!$1:$2</definedName>
    <definedName name="_xlnm.Print_Titles" localSheetId="3">'一（3）'!$1:$2</definedName>
  </definedNames>
  <calcPr fullCalcOnLoad="1"/>
</workbook>
</file>

<file path=xl/sharedStrings.xml><?xml version="1.0" encoding="utf-8"?>
<sst xmlns="http://schemas.openxmlformats.org/spreadsheetml/2006/main" count="775" uniqueCount="315">
  <si>
    <t>特优人数</t>
  </si>
  <si>
    <t>总优人数</t>
  </si>
  <si>
    <t>全及人数</t>
  </si>
  <si>
    <t>三课特优人数</t>
  </si>
  <si>
    <t>三课总优人数</t>
  </si>
  <si>
    <t>三课全及人数</t>
  </si>
  <si>
    <t>考号</t>
  </si>
  <si>
    <t>姓名</t>
  </si>
  <si>
    <t>语文</t>
  </si>
  <si>
    <t>数学</t>
  </si>
  <si>
    <t>英语</t>
  </si>
  <si>
    <t>政治</t>
  </si>
  <si>
    <t>历史</t>
  </si>
  <si>
    <t>生物</t>
  </si>
  <si>
    <t>地理</t>
  </si>
  <si>
    <t>三科总分</t>
  </si>
  <si>
    <t>全科总分</t>
  </si>
  <si>
    <t>级排名</t>
  </si>
  <si>
    <t>实际参考人数</t>
  </si>
  <si>
    <t>总分</t>
  </si>
  <si>
    <t>平均分</t>
  </si>
  <si>
    <t>及格数</t>
  </si>
  <si>
    <t>及格率</t>
  </si>
  <si>
    <t>优秀数</t>
  </si>
  <si>
    <t>优秀率</t>
  </si>
  <si>
    <t>100分以上</t>
  </si>
  <si>
    <t>90~99分</t>
  </si>
  <si>
    <t>80~89分</t>
  </si>
  <si>
    <t>70~79分</t>
  </si>
  <si>
    <t>60~69分</t>
  </si>
  <si>
    <t>50~59分</t>
  </si>
  <si>
    <t>40~49分</t>
  </si>
  <si>
    <t>39分以下</t>
  </si>
  <si>
    <t>学号</t>
  </si>
  <si>
    <r>
      <t xml:space="preserve">级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排名</t>
    </r>
  </si>
  <si>
    <r>
      <t xml:space="preserve">班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排名</t>
    </r>
  </si>
  <si>
    <t>级 排名</t>
  </si>
  <si>
    <t>班 排名</t>
  </si>
  <si>
    <t>全科  总分</t>
  </si>
  <si>
    <t>级  排名</t>
  </si>
  <si>
    <t>班  排名</t>
  </si>
  <si>
    <t>四课特优人数</t>
  </si>
  <si>
    <t>四课总优人数</t>
  </si>
  <si>
    <t>四课全及人数</t>
  </si>
  <si>
    <t>物理</t>
  </si>
  <si>
    <t>四科总分</t>
  </si>
  <si>
    <t>班排名</t>
  </si>
  <si>
    <t>参考人数</t>
  </si>
  <si>
    <t>化学</t>
  </si>
  <si>
    <t>杨兴友</t>
  </si>
  <si>
    <t>尤张涛</t>
  </si>
  <si>
    <t>刘宏</t>
  </si>
  <si>
    <t>李涛</t>
  </si>
  <si>
    <t>刘龙翔</t>
  </si>
  <si>
    <t>李焕翔</t>
  </si>
  <si>
    <t>池雅婷</t>
  </si>
  <si>
    <t>刘婷</t>
  </si>
  <si>
    <t>罗城</t>
  </si>
  <si>
    <t>张棋</t>
  </si>
  <si>
    <t>李焕华</t>
  </si>
  <si>
    <t>曾金林</t>
  </si>
  <si>
    <t>邹慧婷</t>
  </si>
  <si>
    <t>刘世良</t>
  </si>
  <si>
    <t>陈丹妮</t>
  </si>
  <si>
    <t>谢文斌</t>
  </si>
  <si>
    <t>邹慧清</t>
  </si>
  <si>
    <t>刘小惠</t>
  </si>
  <si>
    <t>李俸先</t>
  </si>
  <si>
    <t>张俊伟</t>
  </si>
  <si>
    <t>李志宏</t>
  </si>
  <si>
    <t>叶可欣</t>
  </si>
  <si>
    <t>刘荣俊</t>
  </si>
  <si>
    <t>高群</t>
  </si>
  <si>
    <t>钟敏</t>
  </si>
  <si>
    <t>郭莉</t>
  </si>
  <si>
    <t>曾建英</t>
  </si>
  <si>
    <t>刘城一</t>
  </si>
  <si>
    <t>刘伟基</t>
  </si>
  <si>
    <t>刘远祥</t>
  </si>
  <si>
    <t>刘兆福</t>
  </si>
  <si>
    <t>谢超永</t>
  </si>
  <si>
    <t>谢友欣</t>
  </si>
  <si>
    <t>杨东</t>
  </si>
  <si>
    <t>张轩铭</t>
  </si>
  <si>
    <t>杨子琪</t>
  </si>
  <si>
    <t>刘君昊</t>
  </si>
  <si>
    <t>赖武斌</t>
  </si>
  <si>
    <t>邹林春</t>
  </si>
  <si>
    <t>肖力华</t>
  </si>
  <si>
    <t>袁文斌</t>
  </si>
  <si>
    <t>梁成</t>
  </si>
  <si>
    <t>王鸿明</t>
  </si>
  <si>
    <t>杨雨森</t>
  </si>
  <si>
    <t>谢春明</t>
  </si>
  <si>
    <t>陈稻稻</t>
  </si>
  <si>
    <t>杨鸿彬</t>
  </si>
  <si>
    <t>刘云辉</t>
  </si>
  <si>
    <t>钟文军</t>
  </si>
  <si>
    <t xml:space="preserve"> 谢俊</t>
  </si>
  <si>
    <t>刘彬</t>
  </si>
  <si>
    <t>郭圣涛</t>
  </si>
  <si>
    <t>赖俊豪</t>
  </si>
  <si>
    <t>刘瑞峰</t>
  </si>
  <si>
    <t>钟智涛</t>
  </si>
  <si>
    <t>钟育材</t>
  </si>
  <si>
    <t>温伟</t>
  </si>
  <si>
    <t>陈宝锋</t>
  </si>
  <si>
    <t>张丽</t>
  </si>
  <si>
    <t>陈兰香</t>
  </si>
  <si>
    <t>罗静雯</t>
  </si>
  <si>
    <t>刘丽文</t>
  </si>
  <si>
    <t>沈欣怡</t>
  </si>
  <si>
    <t>邱佳轩</t>
  </si>
  <si>
    <t>谢梓林</t>
  </si>
  <si>
    <t>李慧</t>
  </si>
  <si>
    <t>肖红萍</t>
  </si>
  <si>
    <t>王丽鑫</t>
  </si>
  <si>
    <t>梁京城</t>
  </si>
  <si>
    <t>邹豪</t>
  </si>
  <si>
    <t>李润铭</t>
  </si>
  <si>
    <t>杨傲伟</t>
  </si>
  <si>
    <t>刘昌林</t>
  </si>
  <si>
    <t>罗子涵</t>
  </si>
  <si>
    <t>李美灵</t>
  </si>
  <si>
    <t>王茜</t>
  </si>
  <si>
    <t>杨紫欣</t>
  </si>
  <si>
    <t>袁芳</t>
  </si>
  <si>
    <t>邹甜</t>
  </si>
  <si>
    <t>刘宝怡</t>
  </si>
  <si>
    <t>陈可贞</t>
  </si>
  <si>
    <t>吴微微</t>
  </si>
  <si>
    <t>邱烨</t>
  </si>
  <si>
    <t>邱国强</t>
  </si>
  <si>
    <t>谢光军</t>
  </si>
  <si>
    <t>池文财</t>
  </si>
  <si>
    <t>许书豪</t>
  </si>
  <si>
    <t>杨子良</t>
  </si>
  <si>
    <t>谢伟华</t>
  </si>
  <si>
    <t>刘应发</t>
  </si>
  <si>
    <t>蔡炜祺</t>
  </si>
  <si>
    <t>池芳干</t>
  </si>
  <si>
    <t>刘登涛</t>
  </si>
  <si>
    <t>杨忠恒</t>
  </si>
  <si>
    <t>刘晓涛</t>
  </si>
  <si>
    <t>邹涛</t>
  </si>
  <si>
    <t>钟宗威</t>
  </si>
  <si>
    <t>袁金山</t>
  </si>
  <si>
    <t>谢福金</t>
  </si>
  <si>
    <t>钟子茗</t>
  </si>
  <si>
    <t>谢鑫</t>
  </si>
  <si>
    <t>刘志勇</t>
  </si>
  <si>
    <t>钟正元</t>
  </si>
  <si>
    <t>刘文学</t>
  </si>
  <si>
    <t>吴扬嵩</t>
  </si>
  <si>
    <t>谢军浩</t>
  </si>
  <si>
    <t>杨科灿</t>
  </si>
  <si>
    <t>谢逸洋</t>
  </si>
  <si>
    <t>刘慧如</t>
  </si>
  <si>
    <t>邹兆有</t>
  </si>
  <si>
    <t>杨章鑫</t>
  </si>
  <si>
    <t>杨茹兰</t>
  </si>
  <si>
    <t>刘桂玉</t>
  </si>
  <si>
    <t>刘慧琳</t>
  </si>
  <si>
    <t>陈丽萍</t>
  </si>
  <si>
    <t>罗丽雯</t>
  </si>
  <si>
    <t>杨琦</t>
  </si>
  <si>
    <t>谢中华</t>
  </si>
  <si>
    <t>李锦涛</t>
  </si>
  <si>
    <t>刘小微</t>
  </si>
  <si>
    <t>梁国锋</t>
  </si>
  <si>
    <t>江金燕</t>
  </si>
  <si>
    <t>刘永康</t>
  </si>
  <si>
    <t>陈鑫</t>
  </si>
  <si>
    <t>李治淇</t>
  </si>
  <si>
    <t>赖雲</t>
  </si>
  <si>
    <t>刘廷辉</t>
  </si>
  <si>
    <t>邹佳骏</t>
  </si>
  <si>
    <t>梁勇森</t>
  </si>
  <si>
    <t>刘华群</t>
  </si>
  <si>
    <t>赖江豪</t>
  </si>
  <si>
    <t>廖志诚</t>
  </si>
  <si>
    <t>谢粮</t>
  </si>
  <si>
    <t>张俊峰</t>
  </si>
  <si>
    <t>钟烨菁</t>
  </si>
  <si>
    <t>刘俊峰</t>
  </si>
  <si>
    <t>陈凤</t>
  </si>
  <si>
    <t>陈玮</t>
  </si>
  <si>
    <t>谢奕峰</t>
  </si>
  <si>
    <t>黄镇海</t>
  </si>
  <si>
    <t>杨跃明</t>
  </si>
  <si>
    <t>杨宴清</t>
  </si>
  <si>
    <t>邹华</t>
  </si>
  <si>
    <t>杨海明</t>
  </si>
  <si>
    <t>杨凯</t>
  </si>
  <si>
    <t>地理</t>
  </si>
  <si>
    <t>生物</t>
  </si>
  <si>
    <t>地理</t>
  </si>
  <si>
    <t>程新宇</t>
  </si>
  <si>
    <t>陈建芳</t>
  </si>
  <si>
    <t>陈子强</t>
  </si>
  <si>
    <t>曾耀梁</t>
  </si>
  <si>
    <t>杨茂文</t>
  </si>
  <si>
    <t>刘嘉金</t>
  </si>
  <si>
    <t>钟莉</t>
  </si>
  <si>
    <t>吴志炜</t>
  </si>
  <si>
    <t>钟一鸣</t>
  </si>
  <si>
    <t>李伯秋</t>
  </si>
  <si>
    <t>钟姗美</t>
  </si>
  <si>
    <t>朱林娜</t>
  </si>
  <si>
    <t>杨惠平</t>
  </si>
  <si>
    <t>许鑫基</t>
  </si>
  <si>
    <t>管桂民</t>
  </si>
  <si>
    <t>杨陆明</t>
  </si>
  <si>
    <t>梁敏</t>
  </si>
  <si>
    <t>谢雅雯</t>
  </si>
  <si>
    <t>唐嘉辉</t>
  </si>
  <si>
    <t>刘俊佺</t>
  </si>
  <si>
    <t>谢翔</t>
  </si>
  <si>
    <t>钟燕</t>
  </si>
  <si>
    <t>刘嘉隆</t>
  </si>
  <si>
    <t>陈翔丽</t>
  </si>
  <si>
    <t>刘林涛</t>
  </si>
  <si>
    <t>刘嘉玲</t>
  </si>
  <si>
    <t>李文辉</t>
  </si>
  <si>
    <t>袁丽平</t>
  </si>
  <si>
    <t>张婷</t>
  </si>
  <si>
    <t>刘良强</t>
  </si>
  <si>
    <t>池秋慧</t>
  </si>
  <si>
    <t>杨家豪</t>
  </si>
  <si>
    <t>张鑫</t>
  </si>
  <si>
    <t>蔡草萌</t>
  </si>
  <si>
    <t>李贤锋</t>
  </si>
  <si>
    <t>刘起盛</t>
  </si>
  <si>
    <t>刘鑫明</t>
  </si>
  <si>
    <t>杨晨</t>
  </si>
  <si>
    <t>刘嘉明</t>
  </si>
  <si>
    <t>俞扬</t>
  </si>
  <si>
    <t>赖翔</t>
  </si>
  <si>
    <t>梁鑫</t>
  </si>
  <si>
    <t>李熠宬</t>
  </si>
  <si>
    <t>杨熠</t>
  </si>
  <si>
    <t>刘泓彬</t>
  </si>
  <si>
    <t>刘林辉</t>
  </si>
  <si>
    <t>沈立基</t>
  </si>
  <si>
    <t>钟伟林</t>
  </si>
  <si>
    <t>洪蹬荣</t>
  </si>
  <si>
    <t>叶米林</t>
  </si>
  <si>
    <t>肖珺芳</t>
  </si>
  <si>
    <t>梁智聪</t>
  </si>
  <si>
    <t>陈佩</t>
  </si>
  <si>
    <t>沈淦</t>
  </si>
  <si>
    <t>陈龙</t>
  </si>
  <si>
    <t>罗德辉</t>
  </si>
  <si>
    <t>邓金山</t>
  </si>
  <si>
    <t>刘世伟</t>
  </si>
  <si>
    <t>刘欣雨</t>
  </si>
  <si>
    <t>罗燕梅</t>
  </si>
  <si>
    <t>梁慧明</t>
  </si>
  <si>
    <t>刘群</t>
  </si>
  <si>
    <t>刘士伟</t>
  </si>
  <si>
    <t>袁建华</t>
  </si>
  <si>
    <t>宋嘉砾</t>
  </si>
  <si>
    <t>龚子怡</t>
  </si>
  <si>
    <t>陈文丽</t>
  </si>
  <si>
    <t>邓婷</t>
  </si>
  <si>
    <t>李春盈</t>
  </si>
  <si>
    <t>刘春龙</t>
  </si>
  <si>
    <t>江紫薇</t>
  </si>
  <si>
    <t>钟明霞</t>
  </si>
  <si>
    <t>刘一求</t>
  </si>
  <si>
    <t>谢意</t>
  </si>
  <si>
    <t>陈伟城</t>
  </si>
  <si>
    <t>钟瑾妍</t>
  </si>
  <si>
    <t>钟子瑶</t>
  </si>
  <si>
    <t>陈亮辉</t>
  </si>
  <si>
    <t>刘乔雨</t>
  </si>
  <si>
    <t>汪佳琦</t>
  </si>
  <si>
    <t>陈康龙</t>
  </si>
  <si>
    <t>郑庆东</t>
  </si>
  <si>
    <t>邹婷婷</t>
  </si>
  <si>
    <t>陈丽芳</t>
  </si>
  <si>
    <t>刘水洋</t>
  </si>
  <si>
    <t>钟慧君</t>
  </si>
  <si>
    <t>钟慧敏</t>
  </si>
  <si>
    <t>刘文杰</t>
  </si>
  <si>
    <t>宋方尧</t>
  </si>
  <si>
    <t>张俊豪</t>
  </si>
  <si>
    <t>谢巧文</t>
  </si>
  <si>
    <t>刘祖发</t>
  </si>
  <si>
    <t>邹茂林</t>
  </si>
  <si>
    <t>朱文豪</t>
  </si>
  <si>
    <t>廖志强</t>
  </si>
  <si>
    <t>郭圣杰</t>
  </si>
  <si>
    <t>邓慧钦</t>
  </si>
  <si>
    <t>梁翔焜</t>
  </si>
  <si>
    <t>钟亮</t>
  </si>
  <si>
    <t>郭国威</t>
  </si>
  <si>
    <t>池慧芳</t>
  </si>
  <si>
    <t>陈俊华</t>
  </si>
  <si>
    <t>郭杜平</t>
  </si>
  <si>
    <t>饶孟平</t>
  </si>
  <si>
    <t>杨林</t>
  </si>
  <si>
    <t>刘建</t>
  </si>
  <si>
    <t>江超</t>
  </si>
  <si>
    <t>沈辉</t>
  </si>
  <si>
    <t>物理</t>
  </si>
  <si>
    <t>初一（1）班期末考试成绩册</t>
  </si>
  <si>
    <t>初一（2）班期末考试成绩册</t>
  </si>
  <si>
    <t>初一（3）班期末考试成绩册</t>
  </si>
  <si>
    <t>初二（1）班期末考试成绩册</t>
  </si>
  <si>
    <t>初二（2）班期末考试成绩册</t>
  </si>
  <si>
    <t>初二（3）班期末考试成绩册</t>
  </si>
  <si>
    <t>初三级期末考试成绩</t>
  </si>
  <si>
    <t>初一级期末考试成绩</t>
  </si>
  <si>
    <t>初二级期末考试成绩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</si>
</sst>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63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63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135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19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22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35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/>
      <protection/>
    </xf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6" borderId="9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52" fillId="37" borderId="10" applyNumberFormat="0" applyAlignment="0" applyProtection="0"/>
    <xf numFmtId="0" fontId="34" fillId="38" borderId="11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0" fontId="5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2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7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15" fillId="36" borderId="15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55" fillId="37" borderId="16" applyNumberFormat="0" applyAlignment="0" applyProtection="0"/>
    <xf numFmtId="0" fontId="23" fillId="12" borderId="9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56" fillId="52" borderId="10" applyNumberFormat="0" applyAlignment="0" applyProtection="0"/>
    <xf numFmtId="0" fontId="3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914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19" xfId="637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10" fillId="0" borderId="19" xfId="664" applyFont="1" applyFill="1" applyBorder="1" applyAlignment="1">
      <alignment horizontal="center" vertical="center"/>
      <protection/>
    </xf>
    <xf numFmtId="0" fontId="10" fillId="0" borderId="19" xfId="914" applyFont="1" applyFill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1" fillId="0" borderId="19" xfId="637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9" xfId="914" applyFont="1" applyFill="1" applyBorder="1" applyAlignment="1">
      <alignment horizontal="center" vertical="center" wrapText="1"/>
      <protection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/>
    </xf>
    <xf numFmtId="0" fontId="8" fillId="0" borderId="19" xfId="637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5" fillId="0" borderId="19" xfId="723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63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43" fillId="0" borderId="19" xfId="621" applyBorder="1" applyAlignment="1">
      <alignment horizontal="center" vertical="center"/>
      <protection/>
    </xf>
    <xf numFmtId="0" fontId="43" fillId="0" borderId="19" xfId="621" applyFill="1" applyBorder="1" applyAlignment="1">
      <alignment horizontal="center" vertical="center"/>
      <protection/>
    </xf>
    <xf numFmtId="0" fontId="43" fillId="0" borderId="19" xfId="629" applyFont="1" applyBorder="1" applyAlignment="1">
      <alignment horizontal="center" vertical="center"/>
      <protection/>
    </xf>
    <xf numFmtId="0" fontId="37" fillId="0" borderId="19" xfId="629" applyFont="1" applyFill="1" applyBorder="1" applyAlignment="1">
      <alignment horizontal="center" vertical="center" wrapText="1"/>
      <protection/>
    </xf>
    <xf numFmtId="0" fontId="57" fillId="0" borderId="19" xfId="923" applyFont="1" applyFill="1" applyBorder="1" applyAlignment="1">
      <alignment horizontal="center" vertical="center"/>
      <protection/>
    </xf>
    <xf numFmtId="0" fontId="43" fillId="0" borderId="19" xfId="621" applyBorder="1" applyAlignment="1">
      <alignment horizontal="center" vertical="center"/>
      <protection/>
    </xf>
    <xf numFmtId="0" fontId="43" fillId="0" borderId="19" xfId="621" applyFill="1" applyBorder="1" applyAlignment="1">
      <alignment horizontal="center" vertical="center"/>
      <protection/>
    </xf>
    <xf numFmtId="0" fontId="43" fillId="0" borderId="19" xfId="629" applyFont="1" applyBorder="1" applyAlignment="1">
      <alignment horizontal="center"/>
      <protection/>
    </xf>
    <xf numFmtId="0" fontId="58" fillId="0" borderId="19" xfId="629" applyFont="1" applyBorder="1" applyAlignment="1">
      <alignment horizontal="center"/>
      <protection/>
    </xf>
    <xf numFmtId="0" fontId="43" fillId="0" borderId="19" xfId="621" applyBorder="1" applyAlignment="1">
      <alignment horizontal="center" vertical="center"/>
      <protection/>
    </xf>
    <xf numFmtId="0" fontId="43" fillId="0" borderId="19" xfId="621" applyFill="1" applyBorder="1" applyAlignment="1">
      <alignment horizontal="center" vertical="center"/>
      <protection/>
    </xf>
    <xf numFmtId="0" fontId="43" fillId="0" borderId="24" xfId="621" applyBorder="1" applyAlignment="1">
      <alignment horizontal="center" vertical="center"/>
      <protection/>
    </xf>
    <xf numFmtId="0" fontId="37" fillId="0" borderId="19" xfId="704" applyFont="1" applyFill="1" applyBorder="1" applyAlignment="1">
      <alignment horizontal="center" vertical="center" wrapText="1"/>
      <protection/>
    </xf>
    <xf numFmtId="0" fontId="57" fillId="0" borderId="19" xfId="923" applyFont="1" applyFill="1" applyBorder="1" applyAlignment="1">
      <alignment horizontal="center" vertical="center"/>
      <protection/>
    </xf>
    <xf numFmtId="0" fontId="59" fillId="0" borderId="19" xfId="621" applyFont="1" applyBorder="1" applyAlignment="1">
      <alignment horizontal="center" vertical="center" wrapText="1"/>
      <protection/>
    </xf>
    <xf numFmtId="0" fontId="43" fillId="0" borderId="19" xfId="621" applyBorder="1" applyAlignment="1">
      <alignment horizontal="center" vertical="center"/>
      <protection/>
    </xf>
    <xf numFmtId="0" fontId="60" fillId="0" borderId="19" xfId="809" applyFont="1" applyFill="1" applyBorder="1" applyAlignment="1">
      <alignment horizontal="center" vertical="center"/>
      <protection/>
    </xf>
    <xf numFmtId="0" fontId="0" fillId="0" borderId="19" xfId="809" applyBorder="1" applyAlignment="1">
      <alignment horizontal="center" vertical="center"/>
      <protection/>
    </xf>
    <xf numFmtId="0" fontId="43" fillId="0" borderId="19" xfId="621" applyFill="1" applyBorder="1" applyAlignment="1">
      <alignment horizontal="center" vertical="center"/>
      <protection/>
    </xf>
    <xf numFmtId="0" fontId="43" fillId="0" borderId="19" xfId="621" applyBorder="1" applyAlignment="1">
      <alignment horizontal="center" vertical="center"/>
      <protection/>
    </xf>
    <xf numFmtId="0" fontId="0" fillId="0" borderId="19" xfId="610" applyBorder="1" applyAlignment="1">
      <alignment horizontal="center" vertical="center"/>
      <protection/>
    </xf>
    <xf numFmtId="0" fontId="43" fillId="0" borderId="19" xfId="621" applyFill="1" applyBorder="1" applyAlignment="1">
      <alignment horizontal="center" vertical="center"/>
      <protection/>
    </xf>
    <xf numFmtId="0" fontId="43" fillId="0" borderId="19" xfId="621" applyBorder="1" applyAlignment="1">
      <alignment horizontal="center" vertical="center"/>
      <protection/>
    </xf>
    <xf numFmtId="0" fontId="59" fillId="0" borderId="19" xfId="621" applyFont="1" applyBorder="1" applyAlignment="1">
      <alignment horizontal="center" vertical="center" wrapText="1"/>
      <protection/>
    </xf>
    <xf numFmtId="0" fontId="61" fillId="0" borderId="19" xfId="621" applyFont="1" applyBorder="1" applyAlignment="1">
      <alignment horizontal="center" vertical="center" wrapText="1"/>
      <protection/>
    </xf>
    <xf numFmtId="0" fontId="43" fillId="0" borderId="19" xfId="621" applyBorder="1" applyAlignment="1">
      <alignment horizontal="center" vertical="center"/>
      <protection/>
    </xf>
    <xf numFmtId="0" fontId="43" fillId="0" borderId="19" xfId="621" applyFill="1" applyBorder="1" applyAlignment="1">
      <alignment horizontal="center" vertical="center"/>
      <protection/>
    </xf>
    <xf numFmtId="0" fontId="43" fillId="0" borderId="19" xfId="629" applyFont="1" applyBorder="1" applyAlignment="1">
      <alignment horizontal="center" vertical="center"/>
      <protection/>
    </xf>
    <xf numFmtId="0" fontId="57" fillId="0" borderId="19" xfId="923" applyFont="1" applyFill="1" applyBorder="1" applyAlignment="1">
      <alignment horizontal="center" vertical="center"/>
      <protection/>
    </xf>
    <xf numFmtId="0" fontId="43" fillId="0" borderId="19" xfId="629" applyFont="1" applyBorder="1" applyAlignment="1">
      <alignment horizontal="center"/>
      <protection/>
    </xf>
    <xf numFmtId="0" fontId="58" fillId="0" borderId="19" xfId="629" applyFont="1" applyBorder="1" applyAlignment="1">
      <alignment horizontal="center"/>
      <protection/>
    </xf>
    <xf numFmtId="0" fontId="57" fillId="0" borderId="19" xfId="923" applyFont="1" applyFill="1" applyBorder="1" applyAlignment="1">
      <alignment horizontal="center" vertical="center"/>
      <protection/>
    </xf>
    <xf numFmtId="0" fontId="59" fillId="0" borderId="24" xfId="621" applyFont="1" applyBorder="1" applyAlignment="1">
      <alignment horizontal="center" vertical="center" wrapText="1"/>
      <protection/>
    </xf>
    <xf numFmtId="0" fontId="2" fillId="0" borderId="19" xfId="637" applyFont="1" applyFill="1" applyBorder="1" applyAlignment="1">
      <alignment horizontal="center" vertical="center" wrapText="1"/>
      <protection/>
    </xf>
    <xf numFmtId="0" fontId="2" fillId="0" borderId="19" xfId="637" applyFont="1" applyFill="1" applyBorder="1" applyAlignment="1">
      <alignment horizontal="center" vertical="center"/>
      <protection/>
    </xf>
    <xf numFmtId="0" fontId="2" fillId="0" borderId="25" xfId="637" applyFont="1" applyFill="1" applyBorder="1" applyAlignment="1">
      <alignment horizontal="center" vertical="center"/>
      <protection/>
    </xf>
    <xf numFmtId="0" fontId="2" fillId="0" borderId="26" xfId="637" applyFont="1" applyFill="1" applyBorder="1" applyAlignment="1">
      <alignment horizontal="center" vertical="center"/>
      <protection/>
    </xf>
    <xf numFmtId="0" fontId="6" fillId="0" borderId="19" xfId="870" applyFont="1" applyFill="1" applyBorder="1" applyAlignment="1">
      <alignment horizontal="center" vertical="center"/>
      <protection/>
    </xf>
    <xf numFmtId="10" fontId="6" fillId="0" borderId="19" xfId="870" applyNumberFormat="1" applyFont="1" applyFill="1" applyBorder="1" applyAlignment="1">
      <alignment horizontal="center"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77" fontId="6" fillId="0" borderId="19" xfId="870" applyNumberFormat="1" applyFont="1" applyFill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" fillId="0" borderId="23" xfId="637" applyFont="1" applyFill="1" applyBorder="1" applyAlignment="1">
      <alignment horizontal="center" vertical="center"/>
      <protection/>
    </xf>
    <xf numFmtId="0" fontId="2" fillId="0" borderId="29" xfId="637" applyFont="1" applyFill="1" applyBorder="1" applyAlignment="1">
      <alignment horizontal="center" vertical="center"/>
      <protection/>
    </xf>
    <xf numFmtId="0" fontId="6" fillId="0" borderId="23" xfId="870" applyFont="1" applyFill="1" applyBorder="1" applyAlignment="1">
      <alignment horizontal="center" vertical="center"/>
      <protection/>
    </xf>
    <xf numFmtId="0" fontId="6" fillId="0" borderId="29" xfId="870" applyFont="1" applyFill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3" fillId="0" borderId="19" xfId="621" applyBorder="1" applyAlignment="1">
      <alignment horizontal="center" vertical="center"/>
      <protection/>
    </xf>
    <xf numFmtId="0" fontId="0" fillId="0" borderId="19" xfId="923" applyBorder="1" applyAlignment="1">
      <alignment horizontal="center" vertical="center"/>
      <protection/>
    </xf>
    <xf numFmtId="0" fontId="43" fillId="0" borderId="19" xfId="621" applyFill="1" applyBorder="1" applyAlignment="1">
      <alignment horizontal="center" vertical="center"/>
      <protection/>
    </xf>
    <xf numFmtId="0" fontId="43" fillId="0" borderId="19" xfId="621" applyBorder="1" applyAlignment="1">
      <alignment horizontal="center" vertical="center"/>
      <protection/>
    </xf>
    <xf numFmtId="0" fontId="0" fillId="0" borderId="19" xfId="923" applyBorder="1" applyAlignment="1">
      <alignment horizontal="center" vertical="center"/>
      <protection/>
    </xf>
    <xf numFmtId="0" fontId="0" fillId="0" borderId="19" xfId="610" applyBorder="1" applyAlignment="1">
      <alignment horizontal="center" vertical="center"/>
      <protection/>
    </xf>
    <xf numFmtId="0" fontId="60" fillId="0" borderId="19" xfId="809" applyFont="1" applyFill="1" applyBorder="1" applyAlignment="1">
      <alignment horizontal="center" vertical="center"/>
      <protection/>
    </xf>
    <xf numFmtId="0" fontId="0" fillId="0" borderId="19" xfId="809" applyBorder="1" applyAlignment="1">
      <alignment horizontal="center" vertical="center"/>
      <protection/>
    </xf>
    <xf numFmtId="0" fontId="43" fillId="0" borderId="19" xfId="621" applyFill="1" applyBorder="1" applyAlignment="1">
      <alignment horizontal="center" vertical="center"/>
      <protection/>
    </xf>
  </cellXfs>
  <cellStyles count="134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2 3 2" xfId="21"/>
    <cellStyle name="20% - 强调文字颜色 1 2 2 3 2 2" xfId="22"/>
    <cellStyle name="20% - 强调文字颜色 1 2 2 4" xfId="23"/>
    <cellStyle name="20% - 强调文字颜色 1 2 3" xfId="24"/>
    <cellStyle name="20% - 强调文字颜色 1 2 3 2" xfId="25"/>
    <cellStyle name="20% - 强调文字颜色 1 2 4" xfId="26"/>
    <cellStyle name="20% - 强调文字颜色 1 2 4 2" xfId="27"/>
    <cellStyle name="20% - 强调文字颜色 1 2 4 2 2" xfId="28"/>
    <cellStyle name="20% - 强调文字颜色 1 2 5" xfId="29"/>
    <cellStyle name="20% - 强调文字颜色 1 3" xfId="30"/>
    <cellStyle name="20% - 强调文字颜色 1 3 2" xfId="31"/>
    <cellStyle name="20% - 强调文字颜色 1 3 2 2" xfId="32"/>
    <cellStyle name="20% - 强调文字颜色 1 3 2 2 2" xfId="33"/>
    <cellStyle name="20% - 强调文字颜色 1 3 2 3" xfId="34"/>
    <cellStyle name="20% - 强调文字颜色 1 3 2 3 2" xfId="35"/>
    <cellStyle name="20% - 强调文字颜色 1 3 2 3 2 2" xfId="36"/>
    <cellStyle name="20% - 强调文字颜色 1 3 2 4" xfId="37"/>
    <cellStyle name="20% - 强调文字颜色 1 3 3" xfId="38"/>
    <cellStyle name="20% - 强调文字颜色 1 3 3 2" xfId="39"/>
    <cellStyle name="20% - 强调文字颜色 1 3 4" xfId="40"/>
    <cellStyle name="20% - 强调文字颜色 1 3 4 2" xfId="41"/>
    <cellStyle name="20% - 强调文字颜色 1 3 4 2 2" xfId="42"/>
    <cellStyle name="20% - 强调文字颜色 1 3 5" xfId="43"/>
    <cellStyle name="20% - 强调文字颜色 2" xfId="44"/>
    <cellStyle name="20% - 强调文字颜色 2 2" xfId="45"/>
    <cellStyle name="20% - 强调文字颜色 2 2 2" xfId="46"/>
    <cellStyle name="20% - 强调文字颜色 2 2 2 2" xfId="47"/>
    <cellStyle name="20% - 强调文字颜色 2 2 2 2 2" xfId="48"/>
    <cellStyle name="20% - 强调文字颜色 2 2 2 3" xfId="49"/>
    <cellStyle name="20% - 强调文字颜色 2 2 2 3 2" xfId="50"/>
    <cellStyle name="20% - 强调文字颜色 2 2 2 3 2 2" xfId="51"/>
    <cellStyle name="20% - 强调文字颜色 2 2 2 4" xfId="52"/>
    <cellStyle name="20% - 强调文字颜色 2 2 3" xfId="53"/>
    <cellStyle name="20% - 强调文字颜色 2 2 3 2" xfId="54"/>
    <cellStyle name="20% - 强调文字颜色 2 2 4" xfId="55"/>
    <cellStyle name="20% - 强调文字颜色 2 2 4 2" xfId="56"/>
    <cellStyle name="20% - 强调文字颜色 2 2 4 2 2" xfId="57"/>
    <cellStyle name="20% - 强调文字颜色 2 2 5" xfId="58"/>
    <cellStyle name="20% - 强调文字颜色 2 3" xfId="59"/>
    <cellStyle name="20% - 强调文字颜色 2 3 2" xfId="60"/>
    <cellStyle name="20% - 强调文字颜色 2 3 2 2" xfId="61"/>
    <cellStyle name="20% - 强调文字颜色 2 3 2 2 2" xfId="62"/>
    <cellStyle name="20% - 强调文字颜色 2 3 2 3" xfId="63"/>
    <cellStyle name="20% - 强调文字颜色 2 3 2 3 2" xfId="64"/>
    <cellStyle name="20% - 强调文字颜色 2 3 2 3 2 2" xfId="65"/>
    <cellStyle name="20% - 强调文字颜色 2 3 2 4" xfId="66"/>
    <cellStyle name="20% - 强调文字颜色 2 3 3" xfId="67"/>
    <cellStyle name="20% - 强调文字颜色 2 3 3 2" xfId="68"/>
    <cellStyle name="20% - 强调文字颜色 2 3 4" xfId="69"/>
    <cellStyle name="20% - 强调文字颜色 2 3 4 2" xfId="70"/>
    <cellStyle name="20% - 强调文字颜色 2 3 4 2 2" xfId="71"/>
    <cellStyle name="20% - 强调文字颜色 2 3 5" xfId="72"/>
    <cellStyle name="20% - 强调文字颜色 3" xfId="73"/>
    <cellStyle name="20% - 强调文字颜色 3 2" xfId="74"/>
    <cellStyle name="20% - 强调文字颜色 3 2 2" xfId="75"/>
    <cellStyle name="20% - 强调文字颜色 3 2 2 2" xfId="76"/>
    <cellStyle name="20% - 强调文字颜色 3 2 2 2 2" xfId="77"/>
    <cellStyle name="20% - 强调文字颜色 3 2 2 3" xfId="78"/>
    <cellStyle name="20% - 强调文字颜色 3 2 2 3 2" xfId="79"/>
    <cellStyle name="20% - 强调文字颜色 3 2 2 3 2 2" xfId="80"/>
    <cellStyle name="20% - 强调文字颜色 3 2 2 4" xfId="81"/>
    <cellStyle name="20% - 强调文字颜色 3 2 3" xfId="82"/>
    <cellStyle name="20% - 强调文字颜色 3 2 3 2" xfId="83"/>
    <cellStyle name="20% - 强调文字颜色 3 2 4" xfId="84"/>
    <cellStyle name="20% - 强调文字颜色 3 2 4 2" xfId="85"/>
    <cellStyle name="20% - 强调文字颜色 3 2 4 2 2" xfId="86"/>
    <cellStyle name="20% - 强调文字颜色 3 2 5" xfId="87"/>
    <cellStyle name="20% - 强调文字颜色 3 3" xfId="88"/>
    <cellStyle name="20% - 强调文字颜色 3 3 2" xfId="89"/>
    <cellStyle name="20% - 强调文字颜色 3 3 2 2" xfId="90"/>
    <cellStyle name="20% - 强调文字颜色 3 3 2 2 2" xfId="91"/>
    <cellStyle name="20% - 强调文字颜色 3 3 2 3" xfId="92"/>
    <cellStyle name="20% - 强调文字颜色 3 3 2 3 2" xfId="93"/>
    <cellStyle name="20% - 强调文字颜色 3 3 2 3 2 2" xfId="94"/>
    <cellStyle name="20% - 强调文字颜色 3 3 2 4" xfId="95"/>
    <cellStyle name="20% - 强调文字颜色 3 3 3" xfId="96"/>
    <cellStyle name="20% - 强调文字颜色 3 3 3 2" xfId="97"/>
    <cellStyle name="20% - 强调文字颜色 3 3 4" xfId="98"/>
    <cellStyle name="20% - 强调文字颜色 3 3 4 2" xfId="99"/>
    <cellStyle name="20% - 强调文字颜色 3 3 4 2 2" xfId="100"/>
    <cellStyle name="20% - 强调文字颜色 3 3 5" xfId="101"/>
    <cellStyle name="20% - 强调文字颜色 4" xfId="102"/>
    <cellStyle name="20% - 强调文字颜色 4 2" xfId="103"/>
    <cellStyle name="20% - 强调文字颜色 4 2 2" xfId="104"/>
    <cellStyle name="20% - 强调文字颜色 4 2 2 2" xfId="105"/>
    <cellStyle name="20% - 强调文字颜色 4 2 2 2 2" xfId="106"/>
    <cellStyle name="20% - 强调文字颜色 4 2 2 3" xfId="107"/>
    <cellStyle name="20% - 强调文字颜色 4 2 2 3 2" xfId="108"/>
    <cellStyle name="20% - 强调文字颜色 4 2 2 3 2 2" xfId="109"/>
    <cellStyle name="20% - 强调文字颜色 4 2 2 4" xfId="110"/>
    <cellStyle name="20% - 强调文字颜色 4 2 3" xfId="111"/>
    <cellStyle name="20% - 强调文字颜色 4 2 3 2" xfId="112"/>
    <cellStyle name="20% - 强调文字颜色 4 2 4" xfId="113"/>
    <cellStyle name="20% - 强调文字颜色 4 2 4 2" xfId="114"/>
    <cellStyle name="20% - 强调文字颜色 4 2 4 2 2" xfId="115"/>
    <cellStyle name="20% - 强调文字颜色 4 2 5" xfId="116"/>
    <cellStyle name="20% - 强调文字颜色 4 3" xfId="117"/>
    <cellStyle name="20% - 强调文字颜色 4 3 2" xfId="118"/>
    <cellStyle name="20% - 强调文字颜色 4 3 2 2" xfId="119"/>
    <cellStyle name="20% - 强调文字颜色 4 3 2 2 2" xfId="120"/>
    <cellStyle name="20% - 强调文字颜色 4 3 2 3" xfId="121"/>
    <cellStyle name="20% - 强调文字颜色 4 3 2 3 2" xfId="122"/>
    <cellStyle name="20% - 强调文字颜色 4 3 2 3 2 2" xfId="123"/>
    <cellStyle name="20% - 强调文字颜色 4 3 2 4" xfId="124"/>
    <cellStyle name="20% - 强调文字颜色 4 3 3" xfId="125"/>
    <cellStyle name="20% - 强调文字颜色 4 3 3 2" xfId="126"/>
    <cellStyle name="20% - 强调文字颜色 4 3 4" xfId="127"/>
    <cellStyle name="20% - 强调文字颜色 4 3 4 2" xfId="128"/>
    <cellStyle name="20% - 强调文字颜色 4 3 4 2 2" xfId="129"/>
    <cellStyle name="20% - 强调文字颜色 4 3 5" xfId="130"/>
    <cellStyle name="20% - 强调文字颜色 5" xfId="131"/>
    <cellStyle name="20% - 强调文字颜色 5 2" xfId="132"/>
    <cellStyle name="20% - 强调文字颜色 5 2 2" xfId="133"/>
    <cellStyle name="20% - 强调文字颜色 5 2 2 2" xfId="134"/>
    <cellStyle name="20% - 强调文字颜色 5 2 2 2 2" xfId="135"/>
    <cellStyle name="20% - 强调文字颜色 5 2 2 3" xfId="136"/>
    <cellStyle name="20% - 强调文字颜色 5 2 2 3 2" xfId="137"/>
    <cellStyle name="20% - 强调文字颜色 5 2 2 3 2 2" xfId="138"/>
    <cellStyle name="20% - 强调文字颜色 5 2 2 4" xfId="139"/>
    <cellStyle name="20% - 强调文字颜色 5 2 3" xfId="140"/>
    <cellStyle name="20% - 强调文字颜色 5 2 3 2" xfId="141"/>
    <cellStyle name="20% - 强调文字颜色 5 2 4" xfId="142"/>
    <cellStyle name="20% - 强调文字颜色 5 2 4 2" xfId="143"/>
    <cellStyle name="20% - 强调文字颜色 5 2 4 2 2" xfId="144"/>
    <cellStyle name="20% - 强调文字颜色 5 2 5" xfId="145"/>
    <cellStyle name="20% - 强调文字颜色 5 3" xfId="146"/>
    <cellStyle name="20% - 强调文字颜色 5 3 2" xfId="147"/>
    <cellStyle name="20% - 强调文字颜色 5 3 2 2" xfId="148"/>
    <cellStyle name="20% - 强调文字颜色 5 3 2 2 2" xfId="149"/>
    <cellStyle name="20% - 强调文字颜色 5 3 2 3" xfId="150"/>
    <cellStyle name="20% - 强调文字颜色 5 3 2 3 2" xfId="151"/>
    <cellStyle name="20% - 强调文字颜色 5 3 2 3 2 2" xfId="152"/>
    <cellStyle name="20% - 强调文字颜色 5 3 2 4" xfId="153"/>
    <cellStyle name="20% - 强调文字颜色 5 3 3" xfId="154"/>
    <cellStyle name="20% - 强调文字颜色 5 3 3 2" xfId="155"/>
    <cellStyle name="20% - 强调文字颜色 5 3 4" xfId="156"/>
    <cellStyle name="20% - 强调文字颜色 5 3 4 2" xfId="157"/>
    <cellStyle name="20% - 强调文字颜色 5 3 4 2 2" xfId="158"/>
    <cellStyle name="20% - 强调文字颜色 5 3 5" xfId="159"/>
    <cellStyle name="20% - 强调文字颜色 6" xfId="160"/>
    <cellStyle name="20% - 强调文字颜色 6 2" xfId="161"/>
    <cellStyle name="20% - 强调文字颜色 6 2 2" xfId="162"/>
    <cellStyle name="20% - 强调文字颜色 6 2 2 2" xfId="163"/>
    <cellStyle name="20% - 强调文字颜色 6 2 2 2 2" xfId="164"/>
    <cellStyle name="20% - 强调文字颜色 6 2 2 3" xfId="165"/>
    <cellStyle name="20% - 强调文字颜色 6 2 2 3 2" xfId="166"/>
    <cellStyle name="20% - 强调文字颜色 6 2 2 3 2 2" xfId="167"/>
    <cellStyle name="20% - 强调文字颜色 6 2 2 4" xfId="168"/>
    <cellStyle name="20% - 强调文字颜色 6 2 3" xfId="169"/>
    <cellStyle name="20% - 强调文字颜色 6 2 3 2" xfId="170"/>
    <cellStyle name="20% - 强调文字颜色 6 2 4" xfId="171"/>
    <cellStyle name="20% - 强调文字颜色 6 2 4 2" xfId="172"/>
    <cellStyle name="20% - 强调文字颜色 6 2 4 2 2" xfId="173"/>
    <cellStyle name="20% - 强调文字颜色 6 2 5" xfId="174"/>
    <cellStyle name="20% - 强调文字颜色 6 3" xfId="175"/>
    <cellStyle name="20% - 强调文字颜色 6 3 2" xfId="176"/>
    <cellStyle name="20% - 强调文字颜色 6 3 2 2" xfId="177"/>
    <cellStyle name="20% - 强调文字颜色 6 3 2 2 2" xfId="178"/>
    <cellStyle name="20% - 强调文字颜色 6 3 2 3" xfId="179"/>
    <cellStyle name="20% - 强调文字颜色 6 3 2 3 2" xfId="180"/>
    <cellStyle name="20% - 强调文字颜色 6 3 2 3 2 2" xfId="181"/>
    <cellStyle name="20% - 强调文字颜色 6 3 2 4" xfId="182"/>
    <cellStyle name="20% - 强调文字颜色 6 3 3" xfId="183"/>
    <cellStyle name="20% - 强调文字颜色 6 3 3 2" xfId="184"/>
    <cellStyle name="20% - 强调文字颜色 6 3 4" xfId="185"/>
    <cellStyle name="20% - 强调文字颜色 6 3 4 2" xfId="186"/>
    <cellStyle name="20% - 强调文字颜色 6 3 4 2 2" xfId="187"/>
    <cellStyle name="20% - 强调文字颜色 6 3 5" xfId="188"/>
    <cellStyle name="40% - 强调文字颜色 1" xfId="189"/>
    <cellStyle name="40% - 强调文字颜色 1 2" xfId="190"/>
    <cellStyle name="40% - 强调文字颜色 1 2 2" xfId="191"/>
    <cellStyle name="40% - 强调文字颜色 1 2 2 2" xfId="192"/>
    <cellStyle name="40% - 强调文字颜色 1 2 2 2 2" xfId="193"/>
    <cellStyle name="40% - 强调文字颜色 1 2 2 3" xfId="194"/>
    <cellStyle name="40% - 强调文字颜色 1 2 2 3 2" xfId="195"/>
    <cellStyle name="40% - 强调文字颜色 1 2 2 3 2 2" xfId="196"/>
    <cellStyle name="40% - 强调文字颜色 1 2 2 4" xfId="197"/>
    <cellStyle name="40% - 强调文字颜色 1 2 3" xfId="198"/>
    <cellStyle name="40% - 强调文字颜色 1 2 3 2" xfId="199"/>
    <cellStyle name="40% - 强调文字颜色 1 2 4" xfId="200"/>
    <cellStyle name="40% - 强调文字颜色 1 2 4 2" xfId="201"/>
    <cellStyle name="40% - 强调文字颜色 1 2 4 2 2" xfId="202"/>
    <cellStyle name="40% - 强调文字颜色 1 2 5" xfId="203"/>
    <cellStyle name="40% - 强调文字颜色 1 3" xfId="204"/>
    <cellStyle name="40% - 强调文字颜色 1 3 2" xfId="205"/>
    <cellStyle name="40% - 强调文字颜色 1 3 2 2" xfId="206"/>
    <cellStyle name="40% - 强调文字颜色 1 3 2 2 2" xfId="207"/>
    <cellStyle name="40% - 强调文字颜色 1 3 2 3" xfId="208"/>
    <cellStyle name="40% - 强调文字颜色 1 3 2 3 2" xfId="209"/>
    <cellStyle name="40% - 强调文字颜色 1 3 2 3 2 2" xfId="210"/>
    <cellStyle name="40% - 强调文字颜色 1 3 2 4" xfId="211"/>
    <cellStyle name="40% - 强调文字颜色 1 3 3" xfId="212"/>
    <cellStyle name="40% - 强调文字颜色 1 3 3 2" xfId="213"/>
    <cellStyle name="40% - 强调文字颜色 1 3 4" xfId="214"/>
    <cellStyle name="40% - 强调文字颜色 1 3 4 2" xfId="215"/>
    <cellStyle name="40% - 强调文字颜色 1 3 4 2 2" xfId="216"/>
    <cellStyle name="40% - 强调文字颜色 1 3 5" xfId="217"/>
    <cellStyle name="40% - 强调文字颜色 2" xfId="218"/>
    <cellStyle name="40% - 强调文字颜色 2 2" xfId="219"/>
    <cellStyle name="40% - 强调文字颜色 2 2 2" xfId="220"/>
    <cellStyle name="40% - 强调文字颜色 2 2 2 2" xfId="221"/>
    <cellStyle name="40% - 强调文字颜色 2 2 2 2 2" xfId="222"/>
    <cellStyle name="40% - 强调文字颜色 2 2 2 3" xfId="223"/>
    <cellStyle name="40% - 强调文字颜色 2 2 2 3 2" xfId="224"/>
    <cellStyle name="40% - 强调文字颜色 2 2 2 3 2 2" xfId="225"/>
    <cellStyle name="40% - 强调文字颜色 2 2 2 4" xfId="226"/>
    <cellStyle name="40% - 强调文字颜色 2 2 3" xfId="227"/>
    <cellStyle name="40% - 强调文字颜色 2 2 3 2" xfId="228"/>
    <cellStyle name="40% - 强调文字颜色 2 2 4" xfId="229"/>
    <cellStyle name="40% - 强调文字颜色 2 2 4 2" xfId="230"/>
    <cellStyle name="40% - 强调文字颜色 2 2 4 2 2" xfId="231"/>
    <cellStyle name="40% - 强调文字颜色 2 2 5" xfId="232"/>
    <cellStyle name="40% - 强调文字颜色 2 3" xfId="233"/>
    <cellStyle name="40% - 强调文字颜色 2 3 2" xfId="234"/>
    <cellStyle name="40% - 强调文字颜色 2 3 2 2" xfId="235"/>
    <cellStyle name="40% - 强调文字颜色 2 3 2 2 2" xfId="236"/>
    <cellStyle name="40% - 强调文字颜色 2 3 2 3" xfId="237"/>
    <cellStyle name="40% - 强调文字颜色 2 3 2 3 2" xfId="238"/>
    <cellStyle name="40% - 强调文字颜色 2 3 2 3 2 2" xfId="239"/>
    <cellStyle name="40% - 强调文字颜色 2 3 2 4" xfId="240"/>
    <cellStyle name="40% - 强调文字颜色 2 3 3" xfId="241"/>
    <cellStyle name="40% - 强调文字颜色 2 3 3 2" xfId="242"/>
    <cellStyle name="40% - 强调文字颜色 2 3 4" xfId="243"/>
    <cellStyle name="40% - 强调文字颜色 2 3 4 2" xfId="244"/>
    <cellStyle name="40% - 强调文字颜色 2 3 4 2 2" xfId="245"/>
    <cellStyle name="40% - 强调文字颜色 2 3 5" xfId="246"/>
    <cellStyle name="40% - 强调文字颜色 3" xfId="247"/>
    <cellStyle name="40% - 强调文字颜色 3 2" xfId="248"/>
    <cellStyle name="40% - 强调文字颜色 3 2 2" xfId="249"/>
    <cellStyle name="40% - 强调文字颜色 3 2 2 2" xfId="250"/>
    <cellStyle name="40% - 强调文字颜色 3 2 2 2 2" xfId="251"/>
    <cellStyle name="40% - 强调文字颜色 3 2 2 3" xfId="252"/>
    <cellStyle name="40% - 强调文字颜色 3 2 2 3 2" xfId="253"/>
    <cellStyle name="40% - 强调文字颜色 3 2 2 3 2 2" xfId="254"/>
    <cellStyle name="40% - 强调文字颜色 3 2 2 4" xfId="255"/>
    <cellStyle name="40% - 强调文字颜色 3 2 3" xfId="256"/>
    <cellStyle name="40% - 强调文字颜色 3 2 3 2" xfId="257"/>
    <cellStyle name="40% - 强调文字颜色 3 2 4" xfId="258"/>
    <cellStyle name="40% - 强调文字颜色 3 2 4 2" xfId="259"/>
    <cellStyle name="40% - 强调文字颜色 3 2 4 2 2" xfId="260"/>
    <cellStyle name="40% - 强调文字颜色 3 2 5" xfId="261"/>
    <cellStyle name="40% - 强调文字颜色 3 3" xfId="262"/>
    <cellStyle name="40% - 强调文字颜色 3 3 2" xfId="263"/>
    <cellStyle name="40% - 强调文字颜色 3 3 2 2" xfId="264"/>
    <cellStyle name="40% - 强调文字颜色 3 3 2 2 2" xfId="265"/>
    <cellStyle name="40% - 强调文字颜色 3 3 2 3" xfId="266"/>
    <cellStyle name="40% - 强调文字颜色 3 3 2 3 2" xfId="267"/>
    <cellStyle name="40% - 强调文字颜色 3 3 2 3 2 2" xfId="268"/>
    <cellStyle name="40% - 强调文字颜色 3 3 2 4" xfId="269"/>
    <cellStyle name="40% - 强调文字颜色 3 3 3" xfId="270"/>
    <cellStyle name="40% - 强调文字颜色 3 3 3 2" xfId="271"/>
    <cellStyle name="40% - 强调文字颜色 3 3 4" xfId="272"/>
    <cellStyle name="40% - 强调文字颜色 3 3 4 2" xfId="273"/>
    <cellStyle name="40% - 强调文字颜色 3 3 4 2 2" xfId="274"/>
    <cellStyle name="40% - 强调文字颜色 3 3 5" xfId="275"/>
    <cellStyle name="40% - 强调文字颜色 4" xfId="276"/>
    <cellStyle name="40% - 强调文字颜色 4 2" xfId="277"/>
    <cellStyle name="40% - 强调文字颜色 4 2 2" xfId="278"/>
    <cellStyle name="40% - 强调文字颜色 4 2 2 2" xfId="279"/>
    <cellStyle name="40% - 强调文字颜色 4 2 2 2 2" xfId="280"/>
    <cellStyle name="40% - 强调文字颜色 4 2 2 3" xfId="281"/>
    <cellStyle name="40% - 强调文字颜色 4 2 2 3 2" xfId="282"/>
    <cellStyle name="40% - 强调文字颜色 4 2 2 3 2 2" xfId="283"/>
    <cellStyle name="40% - 强调文字颜色 4 2 2 4" xfId="284"/>
    <cellStyle name="40% - 强调文字颜色 4 2 3" xfId="285"/>
    <cellStyle name="40% - 强调文字颜色 4 2 3 2" xfId="286"/>
    <cellStyle name="40% - 强调文字颜色 4 2 4" xfId="287"/>
    <cellStyle name="40% - 强调文字颜色 4 2 4 2" xfId="288"/>
    <cellStyle name="40% - 强调文字颜色 4 2 4 2 2" xfId="289"/>
    <cellStyle name="40% - 强调文字颜色 4 2 5" xfId="290"/>
    <cellStyle name="40% - 强调文字颜色 4 3" xfId="291"/>
    <cellStyle name="40% - 强调文字颜色 4 3 2" xfId="292"/>
    <cellStyle name="40% - 强调文字颜色 4 3 2 2" xfId="293"/>
    <cellStyle name="40% - 强调文字颜色 4 3 2 2 2" xfId="294"/>
    <cellStyle name="40% - 强调文字颜色 4 3 2 3" xfId="295"/>
    <cellStyle name="40% - 强调文字颜色 4 3 2 3 2" xfId="296"/>
    <cellStyle name="40% - 强调文字颜色 4 3 2 3 2 2" xfId="297"/>
    <cellStyle name="40% - 强调文字颜色 4 3 2 4" xfId="298"/>
    <cellStyle name="40% - 强调文字颜色 4 3 3" xfId="299"/>
    <cellStyle name="40% - 强调文字颜色 4 3 3 2" xfId="300"/>
    <cellStyle name="40% - 强调文字颜色 4 3 4" xfId="301"/>
    <cellStyle name="40% - 强调文字颜色 4 3 4 2" xfId="302"/>
    <cellStyle name="40% - 强调文字颜色 4 3 4 2 2" xfId="303"/>
    <cellStyle name="40% - 强调文字颜色 4 3 5" xfId="304"/>
    <cellStyle name="40% - 强调文字颜色 5" xfId="305"/>
    <cellStyle name="40% - 强调文字颜色 5 2" xfId="306"/>
    <cellStyle name="40% - 强调文字颜色 5 2 2" xfId="307"/>
    <cellStyle name="40% - 强调文字颜色 5 2 2 2" xfId="308"/>
    <cellStyle name="40% - 强调文字颜色 5 2 2 2 2" xfId="309"/>
    <cellStyle name="40% - 强调文字颜色 5 2 2 3" xfId="310"/>
    <cellStyle name="40% - 强调文字颜色 5 2 2 3 2" xfId="311"/>
    <cellStyle name="40% - 强调文字颜色 5 2 2 3 2 2" xfId="312"/>
    <cellStyle name="40% - 强调文字颜色 5 2 2 4" xfId="313"/>
    <cellStyle name="40% - 强调文字颜色 5 2 3" xfId="314"/>
    <cellStyle name="40% - 强调文字颜色 5 2 3 2" xfId="315"/>
    <cellStyle name="40% - 强调文字颜色 5 2 4" xfId="316"/>
    <cellStyle name="40% - 强调文字颜色 5 2 4 2" xfId="317"/>
    <cellStyle name="40% - 强调文字颜色 5 2 4 2 2" xfId="318"/>
    <cellStyle name="40% - 强调文字颜色 5 2 5" xfId="319"/>
    <cellStyle name="40% - 强调文字颜色 5 3" xfId="320"/>
    <cellStyle name="40% - 强调文字颜色 5 3 2" xfId="321"/>
    <cellStyle name="40% - 强调文字颜色 5 3 2 2" xfId="322"/>
    <cellStyle name="40% - 强调文字颜色 5 3 2 2 2" xfId="323"/>
    <cellStyle name="40% - 强调文字颜色 5 3 2 3" xfId="324"/>
    <cellStyle name="40% - 强调文字颜色 5 3 2 3 2" xfId="325"/>
    <cellStyle name="40% - 强调文字颜色 5 3 2 3 2 2" xfId="326"/>
    <cellStyle name="40% - 强调文字颜色 5 3 2 4" xfId="327"/>
    <cellStyle name="40% - 强调文字颜色 5 3 3" xfId="328"/>
    <cellStyle name="40% - 强调文字颜色 5 3 3 2" xfId="329"/>
    <cellStyle name="40% - 强调文字颜色 5 3 4" xfId="330"/>
    <cellStyle name="40% - 强调文字颜色 5 3 4 2" xfId="331"/>
    <cellStyle name="40% - 强调文字颜色 5 3 4 2 2" xfId="332"/>
    <cellStyle name="40% - 强调文字颜色 5 3 5" xfId="333"/>
    <cellStyle name="40% - 强调文字颜色 6" xfId="334"/>
    <cellStyle name="40% - 强调文字颜色 6 2" xfId="335"/>
    <cellStyle name="40% - 强调文字颜色 6 2 2" xfId="336"/>
    <cellStyle name="40% - 强调文字颜色 6 2 2 2" xfId="337"/>
    <cellStyle name="40% - 强调文字颜色 6 2 2 2 2" xfId="338"/>
    <cellStyle name="40% - 强调文字颜色 6 2 2 3" xfId="339"/>
    <cellStyle name="40% - 强调文字颜色 6 2 2 3 2" xfId="340"/>
    <cellStyle name="40% - 强调文字颜色 6 2 2 3 2 2" xfId="341"/>
    <cellStyle name="40% - 强调文字颜色 6 2 2 4" xfId="342"/>
    <cellStyle name="40% - 强调文字颜色 6 2 3" xfId="343"/>
    <cellStyle name="40% - 强调文字颜色 6 2 3 2" xfId="344"/>
    <cellStyle name="40% - 强调文字颜色 6 2 4" xfId="345"/>
    <cellStyle name="40% - 强调文字颜色 6 2 4 2" xfId="346"/>
    <cellStyle name="40% - 强调文字颜色 6 2 4 2 2" xfId="347"/>
    <cellStyle name="40% - 强调文字颜色 6 2 5" xfId="348"/>
    <cellStyle name="40% - 强调文字颜色 6 3" xfId="349"/>
    <cellStyle name="40% - 强调文字颜色 6 3 2" xfId="350"/>
    <cellStyle name="40% - 强调文字颜色 6 3 2 2" xfId="351"/>
    <cellStyle name="40% - 强调文字颜色 6 3 2 2 2" xfId="352"/>
    <cellStyle name="40% - 强调文字颜色 6 3 2 3" xfId="353"/>
    <cellStyle name="40% - 强调文字颜色 6 3 2 3 2" xfId="354"/>
    <cellStyle name="40% - 强调文字颜色 6 3 2 3 2 2" xfId="355"/>
    <cellStyle name="40% - 强调文字颜色 6 3 2 4" xfId="356"/>
    <cellStyle name="40% - 强调文字颜色 6 3 3" xfId="357"/>
    <cellStyle name="40% - 强调文字颜色 6 3 3 2" xfId="358"/>
    <cellStyle name="40% - 强调文字颜色 6 3 4" xfId="359"/>
    <cellStyle name="40% - 强调文字颜色 6 3 4 2" xfId="360"/>
    <cellStyle name="40% - 强调文字颜色 6 3 4 2 2" xfId="361"/>
    <cellStyle name="40% - 强调文字颜色 6 3 5" xfId="362"/>
    <cellStyle name="60% - 强调文字颜色 1" xfId="363"/>
    <cellStyle name="60% - 强调文字颜色 1 2" xfId="364"/>
    <cellStyle name="60% - 强调文字颜色 1 2 2" xfId="365"/>
    <cellStyle name="60% - 强调文字颜色 1 2 2 2" xfId="366"/>
    <cellStyle name="60% - 强调文字颜色 1 2 2 2 2" xfId="367"/>
    <cellStyle name="60% - 强调文字颜色 1 2 2 2 2 2" xfId="368"/>
    <cellStyle name="60% - 强调文字颜色 1 2 2 3" xfId="369"/>
    <cellStyle name="60% - 强调文字颜色 1 2 3" xfId="370"/>
    <cellStyle name="60% - 强调文字颜色 1 2 3 2" xfId="371"/>
    <cellStyle name="60% - 强调文字颜色 1 2 3 2 2" xfId="372"/>
    <cellStyle name="60% - 强调文字颜色 1 2 4" xfId="373"/>
    <cellStyle name="60% - 强调文字颜色 1 3" xfId="374"/>
    <cellStyle name="60% - 强调文字颜色 1 3 2" xfId="375"/>
    <cellStyle name="60% - 强调文字颜色 1 3 2 2" xfId="376"/>
    <cellStyle name="60% - 强调文字颜色 1 3 2 2 2" xfId="377"/>
    <cellStyle name="60% - 强调文字颜色 1 3 2 2 2 2" xfId="378"/>
    <cellStyle name="60% - 强调文字颜色 1 3 2 3" xfId="379"/>
    <cellStyle name="60% - 强调文字颜色 1 3 3" xfId="380"/>
    <cellStyle name="60% - 强调文字颜色 1 3 3 2" xfId="381"/>
    <cellStyle name="60% - 强调文字颜色 1 3 3 2 2" xfId="382"/>
    <cellStyle name="60% - 强调文字颜色 1 3 4" xfId="383"/>
    <cellStyle name="60% - 强调文字颜色 2" xfId="384"/>
    <cellStyle name="60% - 强调文字颜色 2 2" xfId="385"/>
    <cellStyle name="60% - 强调文字颜色 2 2 2" xfId="386"/>
    <cellStyle name="60% - 强调文字颜色 2 2 2 2" xfId="387"/>
    <cellStyle name="60% - 强调文字颜色 2 2 2 2 2" xfId="388"/>
    <cellStyle name="60% - 强调文字颜色 2 2 2 2 2 2" xfId="389"/>
    <cellStyle name="60% - 强调文字颜色 2 2 2 3" xfId="390"/>
    <cellStyle name="60% - 强调文字颜色 2 2 3" xfId="391"/>
    <cellStyle name="60% - 强调文字颜色 2 2 3 2" xfId="392"/>
    <cellStyle name="60% - 强调文字颜色 2 2 3 2 2" xfId="393"/>
    <cellStyle name="60% - 强调文字颜色 2 2 4" xfId="394"/>
    <cellStyle name="60% - 强调文字颜色 2 3" xfId="395"/>
    <cellStyle name="60% - 强调文字颜色 2 3 2" xfId="396"/>
    <cellStyle name="60% - 强调文字颜色 2 3 2 2" xfId="397"/>
    <cellStyle name="60% - 强调文字颜色 2 3 2 2 2" xfId="398"/>
    <cellStyle name="60% - 强调文字颜色 2 3 2 2 2 2" xfId="399"/>
    <cellStyle name="60% - 强调文字颜色 2 3 2 3" xfId="400"/>
    <cellStyle name="60% - 强调文字颜色 2 3 3" xfId="401"/>
    <cellStyle name="60% - 强调文字颜色 2 3 3 2" xfId="402"/>
    <cellStyle name="60% - 强调文字颜色 2 3 3 2 2" xfId="403"/>
    <cellStyle name="60% - 强调文字颜色 2 3 4" xfId="404"/>
    <cellStyle name="60% - 强调文字颜色 3" xfId="405"/>
    <cellStyle name="60% - 强调文字颜色 3 2" xfId="406"/>
    <cellStyle name="60% - 强调文字颜色 3 2 2" xfId="407"/>
    <cellStyle name="60% - 强调文字颜色 3 2 2 2" xfId="408"/>
    <cellStyle name="60% - 强调文字颜色 3 2 2 2 2" xfId="409"/>
    <cellStyle name="60% - 强调文字颜色 3 2 2 2 2 2" xfId="410"/>
    <cellStyle name="60% - 强调文字颜色 3 2 2 3" xfId="411"/>
    <cellStyle name="60% - 强调文字颜色 3 2 3" xfId="412"/>
    <cellStyle name="60% - 强调文字颜色 3 2 3 2" xfId="413"/>
    <cellStyle name="60% - 强调文字颜色 3 2 3 2 2" xfId="414"/>
    <cellStyle name="60% - 强调文字颜色 3 2 4" xfId="415"/>
    <cellStyle name="60% - 强调文字颜色 3 3" xfId="416"/>
    <cellStyle name="60% - 强调文字颜色 3 3 2" xfId="417"/>
    <cellStyle name="60% - 强调文字颜色 3 3 2 2" xfId="418"/>
    <cellStyle name="60% - 强调文字颜色 3 3 2 2 2" xfId="419"/>
    <cellStyle name="60% - 强调文字颜色 3 3 2 2 2 2" xfId="420"/>
    <cellStyle name="60% - 强调文字颜色 3 3 2 3" xfId="421"/>
    <cellStyle name="60% - 强调文字颜色 3 3 3" xfId="422"/>
    <cellStyle name="60% - 强调文字颜色 3 3 3 2" xfId="423"/>
    <cellStyle name="60% - 强调文字颜色 3 3 3 2 2" xfId="424"/>
    <cellStyle name="60% - 强调文字颜色 3 3 4" xfId="425"/>
    <cellStyle name="60% - 强调文字颜色 4" xfId="426"/>
    <cellStyle name="60% - 强调文字颜色 4 2" xfId="427"/>
    <cellStyle name="60% - 强调文字颜色 4 2 2" xfId="428"/>
    <cellStyle name="60% - 强调文字颜色 4 2 2 2" xfId="429"/>
    <cellStyle name="60% - 强调文字颜色 4 2 2 2 2" xfId="430"/>
    <cellStyle name="60% - 强调文字颜色 4 2 2 2 2 2" xfId="431"/>
    <cellStyle name="60% - 强调文字颜色 4 2 2 3" xfId="432"/>
    <cellStyle name="60% - 强调文字颜色 4 2 3" xfId="433"/>
    <cellStyle name="60% - 强调文字颜色 4 2 3 2" xfId="434"/>
    <cellStyle name="60% - 强调文字颜色 4 2 3 2 2" xfId="435"/>
    <cellStyle name="60% - 强调文字颜色 4 2 4" xfId="436"/>
    <cellStyle name="60% - 强调文字颜色 4 3" xfId="437"/>
    <cellStyle name="60% - 强调文字颜色 4 3 2" xfId="438"/>
    <cellStyle name="60% - 强调文字颜色 4 3 2 2" xfId="439"/>
    <cellStyle name="60% - 强调文字颜色 4 3 2 2 2" xfId="440"/>
    <cellStyle name="60% - 强调文字颜色 4 3 2 2 2 2" xfId="441"/>
    <cellStyle name="60% - 强调文字颜色 4 3 2 3" xfId="442"/>
    <cellStyle name="60% - 强调文字颜色 4 3 3" xfId="443"/>
    <cellStyle name="60% - 强调文字颜色 4 3 3 2" xfId="444"/>
    <cellStyle name="60% - 强调文字颜色 4 3 3 2 2" xfId="445"/>
    <cellStyle name="60% - 强调文字颜色 4 3 4" xfId="446"/>
    <cellStyle name="60% - 强调文字颜色 5" xfId="447"/>
    <cellStyle name="60% - 强调文字颜色 5 2" xfId="448"/>
    <cellStyle name="60% - 强调文字颜色 5 2 2" xfId="449"/>
    <cellStyle name="60% - 强调文字颜色 5 2 2 2" xfId="450"/>
    <cellStyle name="60% - 强调文字颜色 5 2 2 2 2" xfId="451"/>
    <cellStyle name="60% - 强调文字颜色 5 2 2 2 2 2" xfId="452"/>
    <cellStyle name="60% - 强调文字颜色 5 2 2 3" xfId="453"/>
    <cellStyle name="60% - 强调文字颜色 5 2 3" xfId="454"/>
    <cellStyle name="60% - 强调文字颜色 5 2 3 2" xfId="455"/>
    <cellStyle name="60% - 强调文字颜色 5 2 3 2 2" xfId="456"/>
    <cellStyle name="60% - 强调文字颜色 5 2 4" xfId="457"/>
    <cellStyle name="60% - 强调文字颜色 5 3" xfId="458"/>
    <cellStyle name="60% - 强调文字颜色 5 3 2" xfId="459"/>
    <cellStyle name="60% - 强调文字颜色 5 3 2 2" xfId="460"/>
    <cellStyle name="60% - 强调文字颜色 5 3 2 2 2" xfId="461"/>
    <cellStyle name="60% - 强调文字颜色 5 3 2 2 2 2" xfId="462"/>
    <cellStyle name="60% - 强调文字颜色 5 3 2 3" xfId="463"/>
    <cellStyle name="60% - 强调文字颜色 5 3 3" xfId="464"/>
    <cellStyle name="60% - 强调文字颜色 5 3 3 2" xfId="465"/>
    <cellStyle name="60% - 强调文字颜色 5 3 3 2 2" xfId="466"/>
    <cellStyle name="60% - 强调文字颜色 5 3 4" xfId="467"/>
    <cellStyle name="60% - 强调文字颜色 6" xfId="468"/>
    <cellStyle name="60% - 强调文字颜色 6 2" xfId="469"/>
    <cellStyle name="60% - 强调文字颜色 6 2 2" xfId="470"/>
    <cellStyle name="60% - 强调文字颜色 6 2 2 2" xfId="471"/>
    <cellStyle name="60% - 强调文字颜色 6 2 2 2 2" xfId="472"/>
    <cellStyle name="60% - 强调文字颜色 6 2 2 2 2 2" xfId="473"/>
    <cellStyle name="60% - 强调文字颜色 6 2 2 3" xfId="474"/>
    <cellStyle name="60% - 强调文字颜色 6 2 3" xfId="475"/>
    <cellStyle name="60% - 强调文字颜色 6 2 3 2" xfId="476"/>
    <cellStyle name="60% - 强调文字颜色 6 2 3 2 2" xfId="477"/>
    <cellStyle name="60% - 强调文字颜色 6 2 4" xfId="478"/>
    <cellStyle name="60% - 强调文字颜色 6 3" xfId="479"/>
    <cellStyle name="60% - 强调文字颜色 6 3 2" xfId="480"/>
    <cellStyle name="60% - 强调文字颜色 6 3 2 2" xfId="481"/>
    <cellStyle name="60% - 强调文字颜色 6 3 2 2 2" xfId="482"/>
    <cellStyle name="60% - 强调文字颜色 6 3 2 2 2 2" xfId="483"/>
    <cellStyle name="60% - 强调文字颜色 6 3 2 3" xfId="484"/>
    <cellStyle name="60% - 强调文字颜色 6 3 3" xfId="485"/>
    <cellStyle name="60% - 强调文字颜色 6 3 3 2" xfId="486"/>
    <cellStyle name="60% - 强调文字颜色 6 3 3 2 2" xfId="487"/>
    <cellStyle name="60% - 强调文字颜色 6 3 4" xfId="488"/>
    <cellStyle name="Percent" xfId="489"/>
    <cellStyle name="百分比 2" xfId="490"/>
    <cellStyle name="百分比 2 2" xfId="491"/>
    <cellStyle name="百分比 3" xfId="492"/>
    <cellStyle name="标题" xfId="493"/>
    <cellStyle name="标题 1" xfId="494"/>
    <cellStyle name="标题 1 2" xfId="495"/>
    <cellStyle name="标题 1 2 2" xfId="496"/>
    <cellStyle name="标题 1 2 2 2" xfId="497"/>
    <cellStyle name="标题 1 2 2 2 2" xfId="498"/>
    <cellStyle name="标题 1 2 2 3" xfId="499"/>
    <cellStyle name="标题 1 2 3" xfId="500"/>
    <cellStyle name="标题 1 2 3 2" xfId="501"/>
    <cellStyle name="标题 1 2 4" xfId="502"/>
    <cellStyle name="标题 1 3" xfId="503"/>
    <cellStyle name="标题 1 3 2" xfId="504"/>
    <cellStyle name="标题 1 3 2 2" xfId="505"/>
    <cellStyle name="标题 1 3 2 2 2" xfId="506"/>
    <cellStyle name="标题 1 3 2 3" xfId="507"/>
    <cellStyle name="标题 1 3 3" xfId="508"/>
    <cellStyle name="标题 1 3 3 2" xfId="509"/>
    <cellStyle name="标题 1 3 4" xfId="510"/>
    <cellStyle name="标题 2" xfId="511"/>
    <cellStyle name="标题 2 2" xfId="512"/>
    <cellStyle name="标题 2 2 2" xfId="513"/>
    <cellStyle name="标题 2 2 2 2" xfId="514"/>
    <cellStyle name="标题 2 2 2 2 2" xfId="515"/>
    <cellStyle name="标题 2 2 2 3" xfId="516"/>
    <cellStyle name="标题 2 2 3" xfId="517"/>
    <cellStyle name="标题 2 2 3 2" xfId="518"/>
    <cellStyle name="标题 2 2 4" xfId="519"/>
    <cellStyle name="标题 2 3" xfId="520"/>
    <cellStyle name="标题 2 3 2" xfId="521"/>
    <cellStyle name="标题 2 3 2 2" xfId="522"/>
    <cellStyle name="标题 2 3 2 2 2" xfId="523"/>
    <cellStyle name="标题 2 3 2 3" xfId="524"/>
    <cellStyle name="标题 2 3 3" xfId="525"/>
    <cellStyle name="标题 2 3 3 2" xfId="526"/>
    <cellStyle name="标题 2 3 4" xfId="527"/>
    <cellStyle name="标题 3" xfId="528"/>
    <cellStyle name="标题 3 2" xfId="529"/>
    <cellStyle name="标题 3 2 2" xfId="530"/>
    <cellStyle name="标题 3 2 2 2" xfId="531"/>
    <cellStyle name="标题 3 2 2 2 2" xfId="532"/>
    <cellStyle name="标题 3 2 2 3" xfId="533"/>
    <cellStyle name="标题 3 2 3" xfId="534"/>
    <cellStyle name="标题 3 2 3 2" xfId="535"/>
    <cellStyle name="标题 3 2 4" xfId="536"/>
    <cellStyle name="标题 3 3" xfId="537"/>
    <cellStyle name="标题 3 3 2" xfId="538"/>
    <cellStyle name="标题 3 3 2 2" xfId="539"/>
    <cellStyle name="标题 3 3 2 2 2" xfId="540"/>
    <cellStyle name="标题 3 3 2 3" xfId="541"/>
    <cellStyle name="标题 3 3 3" xfId="542"/>
    <cellStyle name="标题 3 3 3 2" xfId="543"/>
    <cellStyle name="标题 3 3 4" xfId="544"/>
    <cellStyle name="标题 4" xfId="545"/>
    <cellStyle name="标题 4 2" xfId="546"/>
    <cellStyle name="标题 4 2 2" xfId="547"/>
    <cellStyle name="标题 4 2 2 2" xfId="548"/>
    <cellStyle name="标题 4 2 2 2 2" xfId="549"/>
    <cellStyle name="标题 4 2 2 3" xfId="550"/>
    <cellStyle name="标题 4 2 3" xfId="551"/>
    <cellStyle name="标题 4 2 3 2" xfId="552"/>
    <cellStyle name="标题 4 2 4" xfId="553"/>
    <cellStyle name="标题 4 3" xfId="554"/>
    <cellStyle name="标题 4 3 2" xfId="555"/>
    <cellStyle name="标题 4 3 2 2" xfId="556"/>
    <cellStyle name="标题 4 3 2 2 2" xfId="557"/>
    <cellStyle name="标题 4 3 2 3" xfId="558"/>
    <cellStyle name="标题 4 3 3" xfId="559"/>
    <cellStyle name="标题 4 3 3 2" xfId="560"/>
    <cellStyle name="标题 4 3 4" xfId="561"/>
    <cellStyle name="标题 5" xfId="562"/>
    <cellStyle name="标题 5 2" xfId="563"/>
    <cellStyle name="标题 5 2 2" xfId="564"/>
    <cellStyle name="标题 5 2 2 2" xfId="565"/>
    <cellStyle name="标题 5 2 3" xfId="566"/>
    <cellStyle name="标题 5 3" xfId="567"/>
    <cellStyle name="标题 5 3 2" xfId="568"/>
    <cellStyle name="标题 5 4" xfId="569"/>
    <cellStyle name="标题 6" xfId="570"/>
    <cellStyle name="标题 6 2" xfId="571"/>
    <cellStyle name="标题 6 2 2" xfId="572"/>
    <cellStyle name="标题 6 2 2 2" xfId="573"/>
    <cellStyle name="标题 6 2 3" xfId="574"/>
    <cellStyle name="标题 6 3" xfId="575"/>
    <cellStyle name="标题 6 3 2" xfId="576"/>
    <cellStyle name="标题 6 4" xfId="577"/>
    <cellStyle name="差" xfId="578"/>
    <cellStyle name="差 2" xfId="579"/>
    <cellStyle name="差 2 2" xfId="580"/>
    <cellStyle name="差 2 2 2" xfId="581"/>
    <cellStyle name="差 2 2 2 2" xfId="582"/>
    <cellStyle name="差 2 2 3" xfId="583"/>
    <cellStyle name="差 2 3" xfId="584"/>
    <cellStyle name="差 2 3 2" xfId="585"/>
    <cellStyle name="差 2 4" xfId="586"/>
    <cellStyle name="差 3" xfId="587"/>
    <cellStyle name="差 3 2" xfId="588"/>
    <cellStyle name="差 3 2 2" xfId="589"/>
    <cellStyle name="差 3 2 2 2" xfId="590"/>
    <cellStyle name="差 3 2 3" xfId="591"/>
    <cellStyle name="差 3 3" xfId="592"/>
    <cellStyle name="差 3 3 2" xfId="593"/>
    <cellStyle name="差 3 4" xfId="594"/>
    <cellStyle name="常规 10" xfId="595"/>
    <cellStyle name="常规 10 2" xfId="596"/>
    <cellStyle name="常规 10 2 2" xfId="597"/>
    <cellStyle name="常规 10 2 2 2" xfId="598"/>
    <cellStyle name="常规 10 2 2 2 2" xfId="599"/>
    <cellStyle name="常规 10 2 2 3" xfId="600"/>
    <cellStyle name="常规 10 2 2 3 2" xfId="601"/>
    <cellStyle name="常规 10 2 2 3 2 2" xfId="602"/>
    <cellStyle name="常规 10 2 2 4" xfId="603"/>
    <cellStyle name="常规 10 2 3" xfId="604"/>
    <cellStyle name="常规 10 2 3 2" xfId="605"/>
    <cellStyle name="常规 10 2 4" xfId="606"/>
    <cellStyle name="常规 10 2 4 2" xfId="607"/>
    <cellStyle name="常规 10 2 4 2 2" xfId="608"/>
    <cellStyle name="常规 10 2 5" xfId="609"/>
    <cellStyle name="常规 10 3" xfId="610"/>
    <cellStyle name="常规 10 3 2" xfId="611"/>
    <cellStyle name="常规 10 3 2 2" xfId="612"/>
    <cellStyle name="常规 10 3 2 2 2" xfId="613"/>
    <cellStyle name="常规 10 3 3" xfId="614"/>
    <cellStyle name="常规 10 4" xfId="615"/>
    <cellStyle name="常规 10 4 2" xfId="616"/>
    <cellStyle name="常规 10 4 2 2" xfId="617"/>
    <cellStyle name="常规 10 5" xfId="618"/>
    <cellStyle name="常规 11" xfId="619"/>
    <cellStyle name="常规 11 2" xfId="620"/>
    <cellStyle name="常规 11 2 2" xfId="621"/>
    <cellStyle name="常规 11 2 2 2" xfId="622"/>
    <cellStyle name="常规 11 2 2 2 2" xfId="623"/>
    <cellStyle name="常规 11 2 2 3" xfId="624"/>
    <cellStyle name="常规 11 2 3" xfId="625"/>
    <cellStyle name="常规 11 2 3 2" xfId="626"/>
    <cellStyle name="常规 11 2 4" xfId="627"/>
    <cellStyle name="常规 11 3" xfId="628"/>
    <cellStyle name="常规 11 3 2" xfId="629"/>
    <cellStyle name="常规 11 3 2 2" xfId="630"/>
    <cellStyle name="常规 11 3 3" xfId="631"/>
    <cellStyle name="常规 11 4" xfId="632"/>
    <cellStyle name="常规 11 4 2" xfId="633"/>
    <cellStyle name="常规 11 4 3" xfId="634"/>
    <cellStyle name="常规 11 5" xfId="635"/>
    <cellStyle name="常规 11 6" xfId="636"/>
    <cellStyle name="常规 12" xfId="637"/>
    <cellStyle name="常规 12 2" xfId="638"/>
    <cellStyle name="常规 12 2 2" xfId="639"/>
    <cellStyle name="常规 12 2 2 2" xfId="640"/>
    <cellStyle name="常规 12 2 2 3" xfId="641"/>
    <cellStyle name="常规 12 2 3" xfId="642"/>
    <cellStyle name="常规 12 2 4" xfId="643"/>
    <cellStyle name="常规 12 3" xfId="644"/>
    <cellStyle name="常规 12 3 2" xfId="645"/>
    <cellStyle name="常规 12 3 3" xfId="646"/>
    <cellStyle name="常规 12 4" xfId="647"/>
    <cellStyle name="常规 12 5" xfId="648"/>
    <cellStyle name="常规 12 6" xfId="649"/>
    <cellStyle name="常规 13" xfId="650"/>
    <cellStyle name="常规 13 2" xfId="651"/>
    <cellStyle name="常规 13 2 2" xfId="652"/>
    <cellStyle name="常规 13 2 2 2" xfId="653"/>
    <cellStyle name="常规 13 2 3" xfId="654"/>
    <cellStyle name="常规 13 2 3 2" xfId="655"/>
    <cellStyle name="常规 13 2 3 2 2" xfId="656"/>
    <cellStyle name="常规 13 2 4" xfId="657"/>
    <cellStyle name="常规 13 3" xfId="658"/>
    <cellStyle name="常规 13 3 2" xfId="659"/>
    <cellStyle name="常规 13 4" xfId="660"/>
    <cellStyle name="常规 13 4 2" xfId="661"/>
    <cellStyle name="常规 13 4 2 2" xfId="662"/>
    <cellStyle name="常规 13 5" xfId="663"/>
    <cellStyle name="常规 14" xfId="664"/>
    <cellStyle name="常规 14 2" xfId="665"/>
    <cellStyle name="常规 14 2 2" xfId="666"/>
    <cellStyle name="常规 14 2 2 2" xfId="667"/>
    <cellStyle name="常规 14 2 2 3" xfId="668"/>
    <cellStyle name="常规 14 2 3" xfId="669"/>
    <cellStyle name="常规 14 2 4" xfId="670"/>
    <cellStyle name="常规 14 3" xfId="671"/>
    <cellStyle name="常规 14 3 2" xfId="672"/>
    <cellStyle name="常规 14 3 3" xfId="673"/>
    <cellStyle name="常规 14 4" xfId="674"/>
    <cellStyle name="常规 14 5" xfId="675"/>
    <cellStyle name="常规 14 6" xfId="676"/>
    <cellStyle name="常规 15" xfId="677"/>
    <cellStyle name="常规 15 2" xfId="678"/>
    <cellStyle name="常规 15 2 2" xfId="679"/>
    <cellStyle name="常规 15 3" xfId="680"/>
    <cellStyle name="常规 16" xfId="681"/>
    <cellStyle name="常规 16 2" xfId="682"/>
    <cellStyle name="常规 16 2 2" xfId="683"/>
    <cellStyle name="常规 16 3" xfId="684"/>
    <cellStyle name="常规 17" xfId="685"/>
    <cellStyle name="常规 17 2" xfId="686"/>
    <cellStyle name="常规 18" xfId="687"/>
    <cellStyle name="常规 2" xfId="688"/>
    <cellStyle name="常规 2 10" xfId="689"/>
    <cellStyle name="常规 2 10 2" xfId="690"/>
    <cellStyle name="常规 2 10 2 2" xfId="691"/>
    <cellStyle name="常规 2 11" xfId="692"/>
    <cellStyle name="常规 2 12" xfId="693"/>
    <cellStyle name="常规 2 13" xfId="694"/>
    <cellStyle name="常规 2 14" xfId="695"/>
    <cellStyle name="常规 2 15" xfId="696"/>
    <cellStyle name="常规 2 16" xfId="697"/>
    <cellStyle name="常规 2 17" xfId="698"/>
    <cellStyle name="常规 2 18" xfId="699"/>
    <cellStyle name="常规 2 19" xfId="700"/>
    <cellStyle name="常规 2 2" xfId="701"/>
    <cellStyle name="常规 2 2 10" xfId="702"/>
    <cellStyle name="常规 2 2 2" xfId="703"/>
    <cellStyle name="常规 2 2 2 2" xfId="704"/>
    <cellStyle name="常规 2 2 2 2 2" xfId="705"/>
    <cellStyle name="常规 2 2 2 2 2 2" xfId="706"/>
    <cellStyle name="常规 2 2 2 2 3" xfId="707"/>
    <cellStyle name="常规 2 2 2 3" xfId="708"/>
    <cellStyle name="常规 2 2 2 3 2" xfId="709"/>
    <cellStyle name="常规 2 2 2 4" xfId="710"/>
    <cellStyle name="常规 2 2 3" xfId="711"/>
    <cellStyle name="常规 2 2 3 2" xfId="712"/>
    <cellStyle name="常规 2 2 3 2 2" xfId="713"/>
    <cellStyle name="常规 2 2 3 3" xfId="714"/>
    <cellStyle name="常规 2 2 4" xfId="715"/>
    <cellStyle name="常规 2 2 4 2" xfId="716"/>
    <cellStyle name="常规 2 2 4 3" xfId="717"/>
    <cellStyle name="常规 2 2 5" xfId="718"/>
    <cellStyle name="常规 2 2 6" xfId="719"/>
    <cellStyle name="常规 2 2 7" xfId="720"/>
    <cellStyle name="常规 2 2 8" xfId="721"/>
    <cellStyle name="常规 2 2 9" xfId="722"/>
    <cellStyle name="常规 2 3" xfId="723"/>
    <cellStyle name="常规 2 3 10" xfId="724"/>
    <cellStyle name="常规 2 3 2" xfId="725"/>
    <cellStyle name="常规 2 3 2 2" xfId="726"/>
    <cellStyle name="常规 2 3 2 2 2" xfId="727"/>
    <cellStyle name="常规 2 3 2 2 2 2" xfId="728"/>
    <cellStyle name="常规 2 3 2 2 3" xfId="729"/>
    <cellStyle name="常规 2 3 2 3" xfId="730"/>
    <cellStyle name="常规 2 3 2 3 2" xfId="731"/>
    <cellStyle name="常规 2 3 2 4" xfId="732"/>
    <cellStyle name="常规 2 3 3" xfId="733"/>
    <cellStyle name="常规 2 3 3 2" xfId="734"/>
    <cellStyle name="常规 2 3 3 2 2" xfId="735"/>
    <cellStyle name="常规 2 3 3 3" xfId="736"/>
    <cellStyle name="常规 2 3 4" xfId="737"/>
    <cellStyle name="常规 2 3 4 2" xfId="738"/>
    <cellStyle name="常规 2 3 4 3" xfId="739"/>
    <cellStyle name="常规 2 3 5" xfId="740"/>
    <cellStyle name="常规 2 3 6" xfId="741"/>
    <cellStyle name="常规 2 3 7" xfId="742"/>
    <cellStyle name="常规 2 3 8" xfId="743"/>
    <cellStyle name="常规 2 3 9" xfId="744"/>
    <cellStyle name="常规 2 4" xfId="745"/>
    <cellStyle name="常规 2 4 2" xfId="746"/>
    <cellStyle name="常规 2 4 2 2" xfId="747"/>
    <cellStyle name="常规 2 4 2 2 2" xfId="748"/>
    <cellStyle name="常规 2 4 2 2 2 2" xfId="749"/>
    <cellStyle name="常规 2 4 2 2 3" xfId="750"/>
    <cellStyle name="常规 2 4 2 3" xfId="751"/>
    <cellStyle name="常规 2 4 2 3 2" xfId="752"/>
    <cellStyle name="常规 2 4 2 4" xfId="753"/>
    <cellStyle name="常规 2 4 3" xfId="754"/>
    <cellStyle name="常规 2 4 3 2" xfId="755"/>
    <cellStyle name="常规 2 4 3 2 2" xfId="756"/>
    <cellStyle name="常规 2 4 3 3" xfId="757"/>
    <cellStyle name="常规 2 4 4" xfId="758"/>
    <cellStyle name="常规 2 4 4 2" xfId="759"/>
    <cellStyle name="常规 2 4 5" xfId="760"/>
    <cellStyle name="常规 2 5" xfId="761"/>
    <cellStyle name="常规 2 5 2" xfId="762"/>
    <cellStyle name="常规 2 5 2 2" xfId="763"/>
    <cellStyle name="常规 2 5 2 2 2" xfId="764"/>
    <cellStyle name="常规 2 5 2 2 2 2" xfId="765"/>
    <cellStyle name="常规 2 5 2 2 3" xfId="766"/>
    <cellStyle name="常规 2 5 2 3" xfId="767"/>
    <cellStyle name="常规 2 5 2 3 2" xfId="768"/>
    <cellStyle name="常规 2 5 2 4" xfId="769"/>
    <cellStyle name="常规 2 5 3" xfId="770"/>
    <cellStyle name="常规 2 5 3 2" xfId="771"/>
    <cellStyle name="常规 2 5 3 2 2" xfId="772"/>
    <cellStyle name="常规 2 5 3 3" xfId="773"/>
    <cellStyle name="常规 2 5 4" xfId="774"/>
    <cellStyle name="常规 2 5 4 2" xfId="775"/>
    <cellStyle name="常规 2 5 5" xfId="776"/>
    <cellStyle name="常规 2 6" xfId="777"/>
    <cellStyle name="常规 2 6 2" xfId="778"/>
    <cellStyle name="常规 2 6 2 2" xfId="779"/>
    <cellStyle name="常规 2 6 2 2 2" xfId="780"/>
    <cellStyle name="常规 2 6 2 2 2 2" xfId="781"/>
    <cellStyle name="常规 2 6 2 2 3" xfId="782"/>
    <cellStyle name="常规 2 6 2 3" xfId="783"/>
    <cellStyle name="常规 2 6 2 3 2" xfId="784"/>
    <cellStyle name="常规 2 6 2 4" xfId="785"/>
    <cellStyle name="常规 2 6 3" xfId="786"/>
    <cellStyle name="常规 2 6 3 2" xfId="787"/>
    <cellStyle name="常规 2 6 3 2 2" xfId="788"/>
    <cellStyle name="常规 2 6 3 3" xfId="789"/>
    <cellStyle name="常规 2 6 4" xfId="790"/>
    <cellStyle name="常规 2 6 4 2" xfId="791"/>
    <cellStyle name="常规 2 6 5" xfId="792"/>
    <cellStyle name="常规 2 7" xfId="793"/>
    <cellStyle name="常规 2 7 2" xfId="794"/>
    <cellStyle name="常规 2 7 2 2" xfId="795"/>
    <cellStyle name="常规 2 7 2 2 2" xfId="796"/>
    <cellStyle name="常规 2 7 2 3" xfId="797"/>
    <cellStyle name="常规 2 7 3" xfId="798"/>
    <cellStyle name="常规 2 7 3 2" xfId="799"/>
    <cellStyle name="常规 2 7 4" xfId="800"/>
    <cellStyle name="常规 2 8" xfId="801"/>
    <cellStyle name="常规 2 8 2" xfId="802"/>
    <cellStyle name="常规 2 8 2 2" xfId="803"/>
    <cellStyle name="常规 2 8 2 2 2" xfId="804"/>
    <cellStyle name="常规 2 8 2 3" xfId="805"/>
    <cellStyle name="常规 2 8 3" xfId="806"/>
    <cellStyle name="常规 2 8 3 2" xfId="807"/>
    <cellStyle name="常规 2 8 4" xfId="808"/>
    <cellStyle name="常规 2 9" xfId="809"/>
    <cellStyle name="常规 2 9 2" xfId="810"/>
    <cellStyle name="常规 2 9 2 2" xfId="811"/>
    <cellStyle name="常规 2 9 2 2 2" xfId="812"/>
    <cellStyle name="常规 2 9 3" xfId="813"/>
    <cellStyle name="常规 3" xfId="814"/>
    <cellStyle name="常规 3 2" xfId="815"/>
    <cellStyle name="常规 3 2 2" xfId="816"/>
    <cellStyle name="常规 3 2 2 2" xfId="817"/>
    <cellStyle name="常规 3 2 2 2 2" xfId="818"/>
    <cellStyle name="常规 3 2 2 2 2 2" xfId="819"/>
    <cellStyle name="常规 3 2 2 2 3" xfId="820"/>
    <cellStyle name="常规 3 2 2 3" xfId="821"/>
    <cellStyle name="常规 3 2 2 3 2" xfId="822"/>
    <cellStyle name="常规 3 2 2 4" xfId="823"/>
    <cellStyle name="常规 3 2 3" xfId="824"/>
    <cellStyle name="常规 3 2 3 2" xfId="825"/>
    <cellStyle name="常规 3 2 3 2 2" xfId="826"/>
    <cellStyle name="常规 3 2 3 3" xfId="827"/>
    <cellStyle name="常规 3 2 4" xfId="828"/>
    <cellStyle name="常规 3 2 4 2" xfId="829"/>
    <cellStyle name="常规 3 2 5" xfId="830"/>
    <cellStyle name="常规 3 3" xfId="831"/>
    <cellStyle name="常规 3 3 2" xfId="832"/>
    <cellStyle name="常规 3 3 2 2" xfId="833"/>
    <cellStyle name="常规 3 3 2 2 2" xfId="834"/>
    <cellStyle name="常规 3 3 2 2 2 2" xfId="835"/>
    <cellStyle name="常规 3 3 2 2 3" xfId="836"/>
    <cellStyle name="常规 3 3 2 3" xfId="837"/>
    <cellStyle name="常规 3 3 2 3 2" xfId="838"/>
    <cellStyle name="常规 3 3 2 4" xfId="839"/>
    <cellStyle name="常规 3 3 3" xfId="840"/>
    <cellStyle name="常规 3 3 3 2" xfId="841"/>
    <cellStyle name="常规 3 3 3 2 2" xfId="842"/>
    <cellStyle name="常规 3 3 3 3" xfId="843"/>
    <cellStyle name="常规 3 3 4" xfId="844"/>
    <cellStyle name="常规 3 3 4 2" xfId="845"/>
    <cellStyle name="常规 3 3 5" xfId="846"/>
    <cellStyle name="常规 3 4" xfId="847"/>
    <cellStyle name="常规 3 4 2" xfId="848"/>
    <cellStyle name="常规 3 4 2 2" xfId="849"/>
    <cellStyle name="常规 3 4 2 2 2" xfId="850"/>
    <cellStyle name="常规 3 4 2 3" xfId="851"/>
    <cellStyle name="常规 3 4 3" xfId="852"/>
    <cellStyle name="常规 3 4 3 2" xfId="853"/>
    <cellStyle name="常规 3 4 4" xfId="854"/>
    <cellStyle name="常规 3 5" xfId="855"/>
    <cellStyle name="常规 3 5 2" xfId="856"/>
    <cellStyle name="常规 3 5 2 2" xfId="857"/>
    <cellStyle name="常规 3 5 2 2 2" xfId="858"/>
    <cellStyle name="常规 3 5 2 3" xfId="859"/>
    <cellStyle name="常规 3 5 3" xfId="860"/>
    <cellStyle name="常规 3 5 3 2" xfId="861"/>
    <cellStyle name="常规 3 5 4" xfId="862"/>
    <cellStyle name="常规 3 6" xfId="863"/>
    <cellStyle name="常规 3 6 2" xfId="864"/>
    <cellStyle name="常规 3 6 2 2" xfId="865"/>
    <cellStyle name="常规 3 6 3" xfId="866"/>
    <cellStyle name="常规 3 7" xfId="867"/>
    <cellStyle name="常规 3 7 2" xfId="868"/>
    <cellStyle name="常规 3 8" xfId="869"/>
    <cellStyle name="常规 4" xfId="870"/>
    <cellStyle name="常规 4 2" xfId="871"/>
    <cellStyle name="常规 4 2 2" xfId="872"/>
    <cellStyle name="常规 4 2 2 2" xfId="873"/>
    <cellStyle name="常规 4 2 2 2 2" xfId="874"/>
    <cellStyle name="常规 4 2 2 2 2 2" xfId="875"/>
    <cellStyle name="常规 4 2 2 3" xfId="876"/>
    <cellStyle name="常规 4 2 3" xfId="877"/>
    <cellStyle name="常规 4 2 3 2" xfId="878"/>
    <cellStyle name="常规 4 2 3 2 2" xfId="879"/>
    <cellStyle name="常规 4 2 4" xfId="880"/>
    <cellStyle name="常规 4 3" xfId="881"/>
    <cellStyle name="常规 4 3 2" xfId="882"/>
    <cellStyle name="常规 4 3 2 2" xfId="883"/>
    <cellStyle name="常规 4 3 2 2 2" xfId="884"/>
    <cellStyle name="常规 4 3 3" xfId="885"/>
    <cellStyle name="常规 4 4" xfId="886"/>
    <cellStyle name="常规 4 4 2" xfId="887"/>
    <cellStyle name="常规 4 4 3" xfId="888"/>
    <cellStyle name="常规 4 5" xfId="889"/>
    <cellStyle name="常规 4 6" xfId="890"/>
    <cellStyle name="常规 4 7" xfId="891"/>
    <cellStyle name="常规 4 8" xfId="892"/>
    <cellStyle name="常规 4 9" xfId="893"/>
    <cellStyle name="常规 5" xfId="894"/>
    <cellStyle name="常规 5 2" xfId="895"/>
    <cellStyle name="常规 5 2 2" xfId="896"/>
    <cellStyle name="常规 5 2 2 2" xfId="897"/>
    <cellStyle name="常规 5 2 2 2 2" xfId="898"/>
    <cellStyle name="常规 5 2 2 2 2 2" xfId="899"/>
    <cellStyle name="常规 5 2 2 3" xfId="900"/>
    <cellStyle name="常规 5 2 3" xfId="901"/>
    <cellStyle name="常规 5 2 3 2" xfId="902"/>
    <cellStyle name="常规 5 2 3 2 2" xfId="903"/>
    <cellStyle name="常规 5 2 4" xfId="904"/>
    <cellStyle name="常规 5 3" xfId="905"/>
    <cellStyle name="常规 5 3 2" xfId="906"/>
    <cellStyle name="常规 5 3 2 2" xfId="907"/>
    <cellStyle name="常规 5 3 2 2 2" xfId="908"/>
    <cellStyle name="常规 5 3 3" xfId="909"/>
    <cellStyle name="常规 5 4" xfId="910"/>
    <cellStyle name="常规 5 4 2" xfId="911"/>
    <cellStyle name="常规 5 4 2 2" xfId="912"/>
    <cellStyle name="常规 5 5" xfId="913"/>
    <cellStyle name="常规 6" xfId="914"/>
    <cellStyle name="常规 6 2" xfId="915"/>
    <cellStyle name="常规 6 2 2" xfId="916"/>
    <cellStyle name="常规 6 3" xfId="917"/>
    <cellStyle name="常规 6 4" xfId="918"/>
    <cellStyle name="常规 6 5" xfId="919"/>
    <cellStyle name="常规 7" xfId="920"/>
    <cellStyle name="常规 7 2" xfId="921"/>
    <cellStyle name="常规 7 2 2" xfId="922"/>
    <cellStyle name="常规 7 2 2 2" xfId="923"/>
    <cellStyle name="常规 7 2 2 2 2" xfId="924"/>
    <cellStyle name="常规 7 2 2 2 2 2" xfId="925"/>
    <cellStyle name="常规 7 2 2 2 2 2 2" xfId="926"/>
    <cellStyle name="常规 7 2 2 2 3" xfId="927"/>
    <cellStyle name="常规 7 2 2 3" xfId="928"/>
    <cellStyle name="常规 7 2 2 3 2" xfId="929"/>
    <cellStyle name="常规 7 2 2 3 2 2" xfId="930"/>
    <cellStyle name="常规 7 2 2 4" xfId="931"/>
    <cellStyle name="常规 7 2 3" xfId="932"/>
    <cellStyle name="常规 7 2 3 2" xfId="933"/>
    <cellStyle name="常规 7 2 3 2 2" xfId="934"/>
    <cellStyle name="常规 7 2 3 2 2 2" xfId="935"/>
    <cellStyle name="常规 7 2 3 3" xfId="936"/>
    <cellStyle name="常规 7 2 4" xfId="937"/>
    <cellStyle name="常规 7 2 4 2" xfId="938"/>
    <cellStyle name="常规 7 2 4 2 2" xfId="939"/>
    <cellStyle name="常规 7 2 5" xfId="940"/>
    <cellStyle name="常规 7 3" xfId="941"/>
    <cellStyle name="常规 7 3 2" xfId="942"/>
    <cellStyle name="常规 7 3 2 2" xfId="943"/>
    <cellStyle name="常规 7 3 2 2 2" xfId="944"/>
    <cellStyle name="常规 7 3 2 2 2 2" xfId="945"/>
    <cellStyle name="常规 7 3 2 3" xfId="946"/>
    <cellStyle name="常规 7 3 3" xfId="947"/>
    <cellStyle name="常规 7 3 3 2" xfId="948"/>
    <cellStyle name="常规 7 3 3 2 2" xfId="949"/>
    <cellStyle name="常规 7 3 4" xfId="950"/>
    <cellStyle name="常规 7 4" xfId="951"/>
    <cellStyle name="常规 7 4 2" xfId="952"/>
    <cellStyle name="常规 7 4 2 2" xfId="953"/>
    <cellStyle name="常规 7 4 2 2 2" xfId="954"/>
    <cellStyle name="常规 7 4 2 2 2 2" xfId="955"/>
    <cellStyle name="常规 7 4 2 3" xfId="956"/>
    <cellStyle name="常规 7 4 3" xfId="957"/>
    <cellStyle name="常规 7 4 3 2" xfId="958"/>
    <cellStyle name="常规 7 4 3 2 2" xfId="959"/>
    <cellStyle name="常规 7 4 4" xfId="960"/>
    <cellStyle name="常规 7 5" xfId="961"/>
    <cellStyle name="常规 7 5 2" xfId="962"/>
    <cellStyle name="常规 7 5 2 2" xfId="963"/>
    <cellStyle name="常规 7 5 2 2 2" xfId="964"/>
    <cellStyle name="常规 7 5 2 2 2 2" xfId="965"/>
    <cellStyle name="常规 7 5 2 3" xfId="966"/>
    <cellStyle name="常规 7 5 3" xfId="967"/>
    <cellStyle name="常规 7 5 3 2" xfId="968"/>
    <cellStyle name="常规 7 5 3 2 2" xfId="969"/>
    <cellStyle name="常规 7 5 4" xfId="970"/>
    <cellStyle name="常规 7 6" xfId="971"/>
    <cellStyle name="常规 7 6 2" xfId="972"/>
    <cellStyle name="常规 7 6 2 2" xfId="973"/>
    <cellStyle name="常规 7 6 2 2 2" xfId="974"/>
    <cellStyle name="常规 7 6 3" xfId="975"/>
    <cellStyle name="常规 7 7" xfId="976"/>
    <cellStyle name="常规 7 7 2" xfId="977"/>
    <cellStyle name="常规 7 7 2 2" xfId="978"/>
    <cellStyle name="常规 7 8" xfId="979"/>
    <cellStyle name="常规 8" xfId="980"/>
    <cellStyle name="常规 8 2" xfId="981"/>
    <cellStyle name="常规 8 2 2" xfId="982"/>
    <cellStyle name="常规 8 2 2 2" xfId="983"/>
    <cellStyle name="常规 8 2 2 2 2" xfId="984"/>
    <cellStyle name="常规 8 2 2 2 2 2" xfId="985"/>
    <cellStyle name="常规 8 2 2 3" xfId="986"/>
    <cellStyle name="常规 8 2 3" xfId="987"/>
    <cellStyle name="常规 8 2 3 2" xfId="988"/>
    <cellStyle name="常规 8 2 3 2 2" xfId="989"/>
    <cellStyle name="常规 8 2 4" xfId="990"/>
    <cellStyle name="常规 8 3" xfId="991"/>
    <cellStyle name="常规 8 3 2" xfId="992"/>
    <cellStyle name="常规 8 3 2 2" xfId="993"/>
    <cellStyle name="常规 8 3 2 2 2" xfId="994"/>
    <cellStyle name="常规 8 3 3" xfId="995"/>
    <cellStyle name="常规 8 4" xfId="996"/>
    <cellStyle name="常规 8 4 2" xfId="997"/>
    <cellStyle name="常规 8 4 3" xfId="998"/>
    <cellStyle name="常规 8 5" xfId="999"/>
    <cellStyle name="常规 8 6" xfId="1000"/>
    <cellStyle name="常规 9" xfId="1001"/>
    <cellStyle name="常规 9 2" xfId="1002"/>
    <cellStyle name="常规 9 2 2" xfId="1003"/>
    <cellStyle name="常规 9 3" xfId="1004"/>
    <cellStyle name="常规 9 4" xfId="1005"/>
    <cellStyle name="常规 9 5" xfId="1006"/>
    <cellStyle name="Hyperlink" xfId="1007"/>
    <cellStyle name="好" xfId="1008"/>
    <cellStyle name="好 2" xfId="1009"/>
    <cellStyle name="好 2 2" xfId="1010"/>
    <cellStyle name="好 2 2 2" xfId="1011"/>
    <cellStyle name="好 2 2 2 2" xfId="1012"/>
    <cellStyle name="好 2 2 3" xfId="1013"/>
    <cellStyle name="好 2 3" xfId="1014"/>
    <cellStyle name="好 2 3 2" xfId="1015"/>
    <cellStyle name="好 2 4" xfId="1016"/>
    <cellStyle name="好 3" xfId="1017"/>
    <cellStyle name="好 3 2" xfId="1018"/>
    <cellStyle name="好 3 2 2" xfId="1019"/>
    <cellStyle name="好 3 2 2 2" xfId="1020"/>
    <cellStyle name="好 3 2 3" xfId="1021"/>
    <cellStyle name="好 3 3" xfId="1022"/>
    <cellStyle name="好 3 3 2" xfId="1023"/>
    <cellStyle name="好 3 4" xfId="1024"/>
    <cellStyle name="汇总" xfId="1025"/>
    <cellStyle name="汇总 2" xfId="1026"/>
    <cellStyle name="汇总 2 2" xfId="1027"/>
    <cellStyle name="汇总 2 2 2" xfId="1028"/>
    <cellStyle name="汇总 2 2 2 2" xfId="1029"/>
    <cellStyle name="汇总 2 2 2 2 2" xfId="1030"/>
    <cellStyle name="汇总 2 2 3" xfId="1031"/>
    <cellStyle name="汇总 2 3" xfId="1032"/>
    <cellStyle name="汇总 2 3 2" xfId="1033"/>
    <cellStyle name="汇总 2 3 2 2" xfId="1034"/>
    <cellStyle name="汇总 2 4" xfId="1035"/>
    <cellStyle name="汇总 3" xfId="1036"/>
    <cellStyle name="汇总 3 2" xfId="1037"/>
    <cellStyle name="汇总 3 2 2" xfId="1038"/>
    <cellStyle name="汇总 3 2 2 2" xfId="1039"/>
    <cellStyle name="汇总 3 2 2 2 2" xfId="1040"/>
    <cellStyle name="汇总 3 2 3" xfId="1041"/>
    <cellStyle name="汇总 3 3" xfId="1042"/>
    <cellStyle name="汇总 3 3 2" xfId="1043"/>
    <cellStyle name="汇总 3 3 2 2" xfId="1044"/>
    <cellStyle name="汇总 3 4" xfId="1045"/>
    <cellStyle name="Currency" xfId="1046"/>
    <cellStyle name="Currency [0]" xfId="1047"/>
    <cellStyle name="计算" xfId="1048"/>
    <cellStyle name="计算 2" xfId="1049"/>
    <cellStyle name="计算 2 2" xfId="1050"/>
    <cellStyle name="计算 2 2 2" xfId="1051"/>
    <cellStyle name="计算 2 2 2 2" xfId="1052"/>
    <cellStyle name="计算 2 2 3" xfId="1053"/>
    <cellStyle name="计算 2 3" xfId="1054"/>
    <cellStyle name="计算 2 3 2" xfId="1055"/>
    <cellStyle name="计算 2 4" xfId="1056"/>
    <cellStyle name="计算 3" xfId="1057"/>
    <cellStyle name="计算 3 2" xfId="1058"/>
    <cellStyle name="计算 3 2 2" xfId="1059"/>
    <cellStyle name="计算 3 2 2 2" xfId="1060"/>
    <cellStyle name="计算 3 2 3" xfId="1061"/>
    <cellStyle name="计算 3 3" xfId="1062"/>
    <cellStyle name="计算 3 3 2" xfId="1063"/>
    <cellStyle name="计算 3 4" xfId="1064"/>
    <cellStyle name="检查单元格" xfId="1065"/>
    <cellStyle name="检查单元格 2" xfId="1066"/>
    <cellStyle name="检查单元格 2 2" xfId="1067"/>
    <cellStyle name="检查单元格 2 2 2" xfId="1068"/>
    <cellStyle name="检查单元格 2 2 2 2" xfId="1069"/>
    <cellStyle name="检查单元格 2 2 2 2 2" xfId="1070"/>
    <cellStyle name="检查单元格 2 2 3" xfId="1071"/>
    <cellStyle name="检查单元格 2 3" xfId="1072"/>
    <cellStyle name="检查单元格 2 3 2" xfId="1073"/>
    <cellStyle name="检查单元格 2 3 2 2" xfId="1074"/>
    <cellStyle name="检查单元格 2 4" xfId="1075"/>
    <cellStyle name="检查单元格 3" xfId="1076"/>
    <cellStyle name="检查单元格 3 2" xfId="1077"/>
    <cellStyle name="检查单元格 3 2 2" xfId="1078"/>
    <cellStyle name="检查单元格 3 2 2 2" xfId="1079"/>
    <cellStyle name="检查单元格 3 2 2 2 2" xfId="1080"/>
    <cellStyle name="检查单元格 3 2 3" xfId="1081"/>
    <cellStyle name="检查单元格 3 3" xfId="1082"/>
    <cellStyle name="检查单元格 3 3 2" xfId="1083"/>
    <cellStyle name="检查单元格 3 3 2 2" xfId="1084"/>
    <cellStyle name="检查单元格 3 4" xfId="1085"/>
    <cellStyle name="解释性文本" xfId="1086"/>
    <cellStyle name="解释性文本 2" xfId="1087"/>
    <cellStyle name="解释性文本 2 2" xfId="1088"/>
    <cellStyle name="解释性文本 2 2 2" xfId="1089"/>
    <cellStyle name="解释性文本 2 2 2 2" xfId="1090"/>
    <cellStyle name="解释性文本 2 2 2 2 2" xfId="1091"/>
    <cellStyle name="解释性文本 2 2 3" xfId="1092"/>
    <cellStyle name="解释性文本 2 3" xfId="1093"/>
    <cellStyle name="解释性文本 2 3 2" xfId="1094"/>
    <cellStyle name="解释性文本 2 3 2 2" xfId="1095"/>
    <cellStyle name="解释性文本 2 4" xfId="1096"/>
    <cellStyle name="解释性文本 3" xfId="1097"/>
    <cellStyle name="解释性文本 3 2" xfId="1098"/>
    <cellStyle name="解释性文本 3 2 2" xfId="1099"/>
    <cellStyle name="解释性文本 3 2 2 2" xfId="1100"/>
    <cellStyle name="解释性文本 3 2 2 2 2" xfId="1101"/>
    <cellStyle name="解释性文本 3 2 3" xfId="1102"/>
    <cellStyle name="解释性文本 3 3" xfId="1103"/>
    <cellStyle name="解释性文本 3 3 2" xfId="1104"/>
    <cellStyle name="解释性文本 3 3 2 2" xfId="1105"/>
    <cellStyle name="解释性文本 3 4" xfId="1106"/>
    <cellStyle name="警告文本" xfId="1107"/>
    <cellStyle name="警告文本 2" xfId="1108"/>
    <cellStyle name="警告文本 2 2" xfId="1109"/>
    <cellStyle name="警告文本 2 2 2" xfId="1110"/>
    <cellStyle name="警告文本 2 2 2 2" xfId="1111"/>
    <cellStyle name="警告文本 2 2 2 2 2" xfId="1112"/>
    <cellStyle name="警告文本 2 2 3" xfId="1113"/>
    <cellStyle name="警告文本 2 3" xfId="1114"/>
    <cellStyle name="警告文本 2 3 2" xfId="1115"/>
    <cellStyle name="警告文本 2 3 2 2" xfId="1116"/>
    <cellStyle name="警告文本 2 4" xfId="1117"/>
    <cellStyle name="警告文本 3" xfId="1118"/>
    <cellStyle name="警告文本 3 2" xfId="1119"/>
    <cellStyle name="警告文本 3 2 2" xfId="1120"/>
    <cellStyle name="警告文本 3 2 2 2" xfId="1121"/>
    <cellStyle name="警告文本 3 2 2 2 2" xfId="1122"/>
    <cellStyle name="警告文本 3 2 3" xfId="1123"/>
    <cellStyle name="警告文本 3 3" xfId="1124"/>
    <cellStyle name="警告文本 3 3 2" xfId="1125"/>
    <cellStyle name="警告文本 3 3 2 2" xfId="1126"/>
    <cellStyle name="警告文本 3 4" xfId="1127"/>
    <cellStyle name="链接单元格" xfId="1128"/>
    <cellStyle name="链接单元格 2" xfId="1129"/>
    <cellStyle name="链接单元格 2 2" xfId="1130"/>
    <cellStyle name="链接单元格 2 2 2" xfId="1131"/>
    <cellStyle name="链接单元格 2 2 2 2" xfId="1132"/>
    <cellStyle name="链接单元格 2 2 3" xfId="1133"/>
    <cellStyle name="链接单元格 2 3" xfId="1134"/>
    <cellStyle name="链接单元格 2 3 2" xfId="1135"/>
    <cellStyle name="链接单元格 2 4" xfId="1136"/>
    <cellStyle name="链接单元格 3" xfId="1137"/>
    <cellStyle name="链接单元格 3 2" xfId="1138"/>
    <cellStyle name="链接单元格 3 2 2" xfId="1139"/>
    <cellStyle name="链接单元格 3 2 2 2" xfId="1140"/>
    <cellStyle name="链接单元格 3 2 3" xfId="1141"/>
    <cellStyle name="链接单元格 3 3" xfId="1142"/>
    <cellStyle name="链接单元格 3 3 2" xfId="1143"/>
    <cellStyle name="链接单元格 3 4" xfId="1144"/>
    <cellStyle name="Comma" xfId="1145"/>
    <cellStyle name="Comma [0]" xfId="1146"/>
    <cellStyle name="强调文字颜色 1" xfId="1147"/>
    <cellStyle name="强调文字颜色 1 2" xfId="1148"/>
    <cellStyle name="强调文字颜色 1 2 2" xfId="1149"/>
    <cellStyle name="强调文字颜色 1 2 2 2" xfId="1150"/>
    <cellStyle name="强调文字颜色 1 2 2 2 2" xfId="1151"/>
    <cellStyle name="强调文字颜色 1 2 2 2 2 2" xfId="1152"/>
    <cellStyle name="强调文字颜色 1 2 2 3" xfId="1153"/>
    <cellStyle name="强调文字颜色 1 2 3" xfId="1154"/>
    <cellStyle name="强调文字颜色 1 2 3 2" xfId="1155"/>
    <cellStyle name="强调文字颜色 1 2 3 2 2" xfId="1156"/>
    <cellStyle name="强调文字颜色 1 2 4" xfId="1157"/>
    <cellStyle name="强调文字颜色 1 3" xfId="1158"/>
    <cellStyle name="强调文字颜色 1 3 2" xfId="1159"/>
    <cellStyle name="强调文字颜色 1 3 2 2" xfId="1160"/>
    <cellStyle name="强调文字颜色 1 3 2 2 2" xfId="1161"/>
    <cellStyle name="强调文字颜色 1 3 2 2 2 2" xfId="1162"/>
    <cellStyle name="强调文字颜色 1 3 2 3" xfId="1163"/>
    <cellStyle name="强调文字颜色 1 3 3" xfId="1164"/>
    <cellStyle name="强调文字颜色 1 3 3 2" xfId="1165"/>
    <cellStyle name="强调文字颜色 1 3 3 2 2" xfId="1166"/>
    <cellStyle name="强调文字颜色 1 3 4" xfId="1167"/>
    <cellStyle name="强调文字颜色 2" xfId="1168"/>
    <cellStyle name="强调文字颜色 2 2" xfId="1169"/>
    <cellStyle name="强调文字颜色 2 2 2" xfId="1170"/>
    <cellStyle name="强调文字颜色 2 2 2 2" xfId="1171"/>
    <cellStyle name="强调文字颜色 2 2 2 2 2" xfId="1172"/>
    <cellStyle name="强调文字颜色 2 2 2 2 2 2" xfId="1173"/>
    <cellStyle name="强调文字颜色 2 2 2 3" xfId="1174"/>
    <cellStyle name="强调文字颜色 2 2 3" xfId="1175"/>
    <cellStyle name="强调文字颜色 2 2 3 2" xfId="1176"/>
    <cellStyle name="强调文字颜色 2 2 3 2 2" xfId="1177"/>
    <cellStyle name="强调文字颜色 2 2 4" xfId="1178"/>
    <cellStyle name="强调文字颜色 2 3" xfId="1179"/>
    <cellStyle name="强调文字颜色 2 3 2" xfId="1180"/>
    <cellStyle name="强调文字颜色 2 3 2 2" xfId="1181"/>
    <cellStyle name="强调文字颜色 2 3 2 2 2" xfId="1182"/>
    <cellStyle name="强调文字颜色 2 3 2 2 2 2" xfId="1183"/>
    <cellStyle name="强调文字颜色 2 3 2 3" xfId="1184"/>
    <cellStyle name="强调文字颜色 2 3 3" xfId="1185"/>
    <cellStyle name="强调文字颜色 2 3 3 2" xfId="1186"/>
    <cellStyle name="强调文字颜色 2 3 3 2 2" xfId="1187"/>
    <cellStyle name="强调文字颜色 2 3 4" xfId="1188"/>
    <cellStyle name="强调文字颜色 3" xfId="1189"/>
    <cellStyle name="强调文字颜色 3 2" xfId="1190"/>
    <cellStyle name="强调文字颜色 3 2 2" xfId="1191"/>
    <cellStyle name="强调文字颜色 3 2 2 2" xfId="1192"/>
    <cellStyle name="强调文字颜色 3 2 2 2 2" xfId="1193"/>
    <cellStyle name="强调文字颜色 3 2 2 2 2 2" xfId="1194"/>
    <cellStyle name="强调文字颜色 3 2 2 3" xfId="1195"/>
    <cellStyle name="强调文字颜色 3 2 3" xfId="1196"/>
    <cellStyle name="强调文字颜色 3 2 3 2" xfId="1197"/>
    <cellStyle name="强调文字颜色 3 2 3 2 2" xfId="1198"/>
    <cellStyle name="强调文字颜色 3 2 4" xfId="1199"/>
    <cellStyle name="强调文字颜色 3 3" xfId="1200"/>
    <cellStyle name="强调文字颜色 3 3 2" xfId="1201"/>
    <cellStyle name="强调文字颜色 3 3 2 2" xfId="1202"/>
    <cellStyle name="强调文字颜色 3 3 2 2 2" xfId="1203"/>
    <cellStyle name="强调文字颜色 3 3 2 2 2 2" xfId="1204"/>
    <cellStyle name="强调文字颜色 3 3 2 3" xfId="1205"/>
    <cellStyle name="强调文字颜色 3 3 3" xfId="1206"/>
    <cellStyle name="强调文字颜色 3 3 3 2" xfId="1207"/>
    <cellStyle name="强调文字颜色 3 3 3 2 2" xfId="1208"/>
    <cellStyle name="强调文字颜色 3 3 4" xfId="1209"/>
    <cellStyle name="强调文字颜色 4" xfId="1210"/>
    <cellStyle name="强调文字颜色 4 2" xfId="1211"/>
    <cellStyle name="强调文字颜色 4 2 2" xfId="1212"/>
    <cellStyle name="强调文字颜色 4 2 2 2" xfId="1213"/>
    <cellStyle name="强调文字颜色 4 2 2 2 2" xfId="1214"/>
    <cellStyle name="强调文字颜色 4 2 2 2 2 2" xfId="1215"/>
    <cellStyle name="强调文字颜色 4 2 2 3" xfId="1216"/>
    <cellStyle name="强调文字颜色 4 2 3" xfId="1217"/>
    <cellStyle name="强调文字颜色 4 2 3 2" xfId="1218"/>
    <cellStyle name="强调文字颜色 4 2 3 2 2" xfId="1219"/>
    <cellStyle name="强调文字颜色 4 2 4" xfId="1220"/>
    <cellStyle name="强调文字颜色 4 3" xfId="1221"/>
    <cellStyle name="强调文字颜色 4 3 2" xfId="1222"/>
    <cellStyle name="强调文字颜色 4 3 2 2" xfId="1223"/>
    <cellStyle name="强调文字颜色 4 3 2 2 2" xfId="1224"/>
    <cellStyle name="强调文字颜色 4 3 2 2 2 2" xfId="1225"/>
    <cellStyle name="强调文字颜色 4 3 2 3" xfId="1226"/>
    <cellStyle name="强调文字颜色 4 3 3" xfId="1227"/>
    <cellStyle name="强调文字颜色 4 3 3 2" xfId="1228"/>
    <cellStyle name="强调文字颜色 4 3 3 2 2" xfId="1229"/>
    <cellStyle name="强调文字颜色 4 3 4" xfId="1230"/>
    <cellStyle name="强调文字颜色 5" xfId="1231"/>
    <cellStyle name="强调文字颜色 5 2" xfId="1232"/>
    <cellStyle name="强调文字颜色 5 2 2" xfId="1233"/>
    <cellStyle name="强调文字颜色 5 2 2 2" xfId="1234"/>
    <cellStyle name="强调文字颜色 5 2 2 2 2" xfId="1235"/>
    <cellStyle name="强调文字颜色 5 2 2 2 2 2" xfId="1236"/>
    <cellStyle name="强调文字颜色 5 2 2 3" xfId="1237"/>
    <cellStyle name="强调文字颜色 5 2 3" xfId="1238"/>
    <cellStyle name="强调文字颜色 5 2 3 2" xfId="1239"/>
    <cellStyle name="强调文字颜色 5 2 3 2 2" xfId="1240"/>
    <cellStyle name="强调文字颜色 5 2 4" xfId="1241"/>
    <cellStyle name="强调文字颜色 5 3" xfId="1242"/>
    <cellStyle name="强调文字颜色 5 3 2" xfId="1243"/>
    <cellStyle name="强调文字颜色 5 3 2 2" xfId="1244"/>
    <cellStyle name="强调文字颜色 5 3 2 2 2" xfId="1245"/>
    <cellStyle name="强调文字颜色 5 3 2 2 2 2" xfId="1246"/>
    <cellStyle name="强调文字颜色 5 3 2 3" xfId="1247"/>
    <cellStyle name="强调文字颜色 5 3 3" xfId="1248"/>
    <cellStyle name="强调文字颜色 5 3 3 2" xfId="1249"/>
    <cellStyle name="强调文字颜色 5 3 3 2 2" xfId="1250"/>
    <cellStyle name="强调文字颜色 5 3 4" xfId="1251"/>
    <cellStyle name="强调文字颜色 6" xfId="1252"/>
    <cellStyle name="强调文字颜色 6 2" xfId="1253"/>
    <cellStyle name="强调文字颜色 6 2 2" xfId="1254"/>
    <cellStyle name="强调文字颜色 6 2 2 2" xfId="1255"/>
    <cellStyle name="强调文字颜色 6 2 2 2 2" xfId="1256"/>
    <cellStyle name="强调文字颜色 6 2 2 2 2 2" xfId="1257"/>
    <cellStyle name="强调文字颜色 6 2 2 3" xfId="1258"/>
    <cellStyle name="强调文字颜色 6 2 3" xfId="1259"/>
    <cellStyle name="强调文字颜色 6 2 3 2" xfId="1260"/>
    <cellStyle name="强调文字颜色 6 2 3 2 2" xfId="1261"/>
    <cellStyle name="强调文字颜色 6 2 4" xfId="1262"/>
    <cellStyle name="强调文字颜色 6 3" xfId="1263"/>
    <cellStyle name="强调文字颜色 6 3 2" xfId="1264"/>
    <cellStyle name="强调文字颜色 6 3 2 2" xfId="1265"/>
    <cellStyle name="强调文字颜色 6 3 2 2 2" xfId="1266"/>
    <cellStyle name="强调文字颜色 6 3 2 2 2 2" xfId="1267"/>
    <cellStyle name="强调文字颜色 6 3 2 3" xfId="1268"/>
    <cellStyle name="强调文字颜色 6 3 3" xfId="1269"/>
    <cellStyle name="强调文字颜色 6 3 3 2" xfId="1270"/>
    <cellStyle name="强调文字颜色 6 3 3 2 2" xfId="1271"/>
    <cellStyle name="强调文字颜色 6 3 4" xfId="1272"/>
    <cellStyle name="适中" xfId="1273"/>
    <cellStyle name="适中 2" xfId="1274"/>
    <cellStyle name="适中 2 2" xfId="1275"/>
    <cellStyle name="适中 2 2 2" xfId="1276"/>
    <cellStyle name="适中 2 2 2 2" xfId="1277"/>
    <cellStyle name="适中 2 2 3" xfId="1278"/>
    <cellStyle name="适中 2 3" xfId="1279"/>
    <cellStyle name="适中 2 3 2" xfId="1280"/>
    <cellStyle name="适中 2 4" xfId="1281"/>
    <cellStyle name="适中 3" xfId="1282"/>
    <cellStyle name="适中 3 2" xfId="1283"/>
    <cellStyle name="适中 3 2 2" xfId="1284"/>
    <cellStyle name="适中 3 2 2 2" xfId="1285"/>
    <cellStyle name="适中 3 2 3" xfId="1286"/>
    <cellStyle name="适中 3 3" xfId="1287"/>
    <cellStyle name="适中 3 3 2" xfId="1288"/>
    <cellStyle name="适中 3 4" xfId="1289"/>
    <cellStyle name="输出" xfId="1290"/>
    <cellStyle name="输出 2" xfId="1291"/>
    <cellStyle name="输出 2 2" xfId="1292"/>
    <cellStyle name="输出 2 2 2" xfId="1293"/>
    <cellStyle name="输出 2 2 2 2" xfId="1294"/>
    <cellStyle name="输出 2 2 3" xfId="1295"/>
    <cellStyle name="输出 2 3" xfId="1296"/>
    <cellStyle name="输出 2 3 2" xfId="1297"/>
    <cellStyle name="输出 2 4" xfId="1298"/>
    <cellStyle name="输出 3" xfId="1299"/>
    <cellStyle name="输出 3 2" xfId="1300"/>
    <cellStyle name="输出 3 2 2" xfId="1301"/>
    <cellStyle name="输出 3 2 2 2" xfId="1302"/>
    <cellStyle name="输出 3 2 3" xfId="1303"/>
    <cellStyle name="输出 3 3" xfId="1304"/>
    <cellStyle name="输出 3 3 2" xfId="1305"/>
    <cellStyle name="输出 3 4" xfId="1306"/>
    <cellStyle name="输入" xfId="1307"/>
    <cellStyle name="输入 2" xfId="1308"/>
    <cellStyle name="输入 2 2" xfId="1309"/>
    <cellStyle name="输入 2 2 2" xfId="1310"/>
    <cellStyle name="输入 2 2 2 2" xfId="1311"/>
    <cellStyle name="输入 2 2 3" xfId="1312"/>
    <cellStyle name="输入 2 3" xfId="1313"/>
    <cellStyle name="输入 2 3 2" xfId="1314"/>
    <cellStyle name="输入 2 4" xfId="1315"/>
    <cellStyle name="输入 3" xfId="1316"/>
    <cellStyle name="输入 3 2" xfId="1317"/>
    <cellStyle name="输入 3 2 2" xfId="1318"/>
    <cellStyle name="输入 3 2 2 2" xfId="1319"/>
    <cellStyle name="输入 3 2 3" xfId="1320"/>
    <cellStyle name="输入 3 3" xfId="1321"/>
    <cellStyle name="输入 3 3 2" xfId="1322"/>
    <cellStyle name="输入 3 4" xfId="1323"/>
    <cellStyle name="Followed Hyperlink" xfId="1324"/>
    <cellStyle name="注释" xfId="1325"/>
    <cellStyle name="注释 2" xfId="1326"/>
    <cellStyle name="注释 2 2" xfId="1327"/>
    <cellStyle name="注释 2 2 2" xfId="1328"/>
    <cellStyle name="注释 2 2 2 2" xfId="1329"/>
    <cellStyle name="注释 2 2 3" xfId="1330"/>
    <cellStyle name="注释 2 2 3 2" xfId="1331"/>
    <cellStyle name="注释 2 2 3 2 2" xfId="1332"/>
    <cellStyle name="注释 2 2 4" xfId="1333"/>
    <cellStyle name="注释 2 3" xfId="1334"/>
    <cellStyle name="注释 2 3 2" xfId="1335"/>
    <cellStyle name="注释 2 4" xfId="1336"/>
    <cellStyle name="注释 2 4 2" xfId="1337"/>
    <cellStyle name="注释 2 4 2 2" xfId="1338"/>
    <cellStyle name="注释 2 5" xfId="1339"/>
    <cellStyle name="注释 3" xfId="1340"/>
    <cellStyle name="注释 3 2" xfId="1341"/>
    <cellStyle name="注释 3 2 2" xfId="1342"/>
    <cellStyle name="注释 3 2 2 2" xfId="1343"/>
    <cellStyle name="注释 3 2 3" xfId="1344"/>
    <cellStyle name="注释 3 2 3 2" xfId="1345"/>
    <cellStyle name="注释 3 2 3 2 2" xfId="1346"/>
    <cellStyle name="注释 3 2 4" xfId="1347"/>
    <cellStyle name="注释 3 3" xfId="1348"/>
    <cellStyle name="注释 3 3 2" xfId="1349"/>
    <cellStyle name="注释 3 4" xfId="1350"/>
    <cellStyle name="注释 3 4 2" xfId="1351"/>
    <cellStyle name="注释 3 4 2 2" xfId="1352"/>
    <cellStyle name="注释 3 5" xfId="1353"/>
  </cellStyles>
  <dxfs count="377"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indexed="55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indexed="22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  <dxf>
      <fill>
        <patternFill patternType="solid">
          <fgColor indexed="65"/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8.875" style="11" customWidth="1"/>
    <col min="2" max="2" width="6.875" style="22" customWidth="1"/>
    <col min="3" max="3" width="7.25390625" style="14" customWidth="1"/>
    <col min="4" max="4" width="7.375" style="14" customWidth="1"/>
    <col min="5" max="6" width="6.875" style="14" customWidth="1"/>
    <col min="7" max="7" width="7.00390625" style="14" customWidth="1"/>
    <col min="8" max="8" width="7.125" style="14" customWidth="1"/>
    <col min="9" max="9" width="7.375" style="14" customWidth="1"/>
    <col min="10" max="10" width="9.625" style="14" customWidth="1"/>
    <col min="11" max="11" width="9.875" style="14" customWidth="1"/>
    <col min="12" max="12" width="4.125" style="14" customWidth="1"/>
    <col min="13" max="15" width="2.875" style="11" customWidth="1"/>
    <col min="16" max="18" width="2.875" style="5" customWidth="1"/>
    <col min="19" max="16384" width="9.00390625" style="5" customWidth="1"/>
  </cols>
  <sheetData>
    <row r="1" spans="1:18" ht="63.75" customHeight="1">
      <c r="A1" s="93" t="s">
        <v>313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38" t="s">
        <v>0</v>
      </c>
      <c r="N1" s="38" t="s">
        <v>1</v>
      </c>
      <c r="O1" s="38" t="s">
        <v>2</v>
      </c>
      <c r="P1" s="38" t="s">
        <v>3</v>
      </c>
      <c r="Q1" s="38" t="s">
        <v>4</v>
      </c>
      <c r="R1" s="38" t="s">
        <v>5</v>
      </c>
    </row>
    <row r="2" spans="1:18" s="31" customFormat="1" ht="45" customHeight="1">
      <c r="A2" s="37" t="s">
        <v>6</v>
      </c>
      <c r="B2" s="32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194</v>
      </c>
      <c r="I2" s="6" t="s">
        <v>13</v>
      </c>
      <c r="J2" s="6" t="s">
        <v>15</v>
      </c>
      <c r="K2" s="6" t="s">
        <v>16</v>
      </c>
      <c r="L2" s="6" t="s">
        <v>17</v>
      </c>
      <c r="M2" s="12">
        <f>COUNTIF(K3:K115,"&gt;=459")</f>
        <v>4</v>
      </c>
      <c r="N2" s="12">
        <f>COUNTIF(K3:K115,"&gt;=432")</f>
        <v>17</v>
      </c>
      <c r="O2" s="12">
        <f>SUMPRODUCT(($C$3:$C$115&gt;=72)*($D$3:$D$115&gt;=72)*($E$3:$E$115&gt;=72)*($F$3:$F$115&gt;=42)*($G$3:$G$115&gt;=30)*($H$3:$H$115&gt;=18)*($I$3:$I$115&gt;=18))</f>
        <v>22</v>
      </c>
      <c r="P2" s="12">
        <f>COUNTIF(J3:J115,"&gt;=306")</f>
        <v>8</v>
      </c>
      <c r="Q2" s="12">
        <f>COUNTIF(J3:J115,"&gt;=288")</f>
        <v>21</v>
      </c>
      <c r="R2" s="12">
        <f>SUMPRODUCT(($C$3:$C$115&gt;=72)*($D$3:$D$115&gt;=72)*($E$3:$E$115&gt;=72))</f>
        <v>51</v>
      </c>
    </row>
    <row r="3" spans="1:18" ht="18.75" customHeight="1">
      <c r="A3" s="80">
        <v>1807335</v>
      </c>
      <c r="B3" s="66" t="s">
        <v>156</v>
      </c>
      <c r="C3" s="79">
        <v>98</v>
      </c>
      <c r="D3" s="79">
        <v>116</v>
      </c>
      <c r="E3" s="79">
        <v>114</v>
      </c>
      <c r="F3" s="80">
        <v>58</v>
      </c>
      <c r="G3" s="79">
        <v>48</v>
      </c>
      <c r="H3" s="79">
        <v>24</v>
      </c>
      <c r="I3" s="79">
        <v>28</v>
      </c>
      <c r="J3" s="34">
        <f aca="true" t="shared" si="0" ref="J3:J34">SUM(C3:E3)</f>
        <v>328</v>
      </c>
      <c r="K3" s="34">
        <f>SUM(C3:I3)</f>
        <v>486</v>
      </c>
      <c r="L3" s="34">
        <v>1</v>
      </c>
      <c r="M3" s="9"/>
      <c r="N3" s="9"/>
      <c r="O3" s="9"/>
      <c r="P3" s="39"/>
      <c r="Q3" s="40"/>
      <c r="R3" s="9"/>
    </row>
    <row r="4" spans="1:18" ht="18.75" customHeight="1">
      <c r="A4" s="80">
        <v>1807102</v>
      </c>
      <c r="B4" s="81" t="s">
        <v>84</v>
      </c>
      <c r="C4" s="79">
        <v>101</v>
      </c>
      <c r="D4" s="79">
        <v>108</v>
      </c>
      <c r="E4" s="79">
        <v>112</v>
      </c>
      <c r="F4" s="80">
        <v>56</v>
      </c>
      <c r="G4" s="79">
        <v>44</v>
      </c>
      <c r="H4" s="79">
        <v>25</v>
      </c>
      <c r="I4" s="79">
        <v>28</v>
      </c>
      <c r="J4" s="34">
        <f t="shared" si="0"/>
        <v>321</v>
      </c>
      <c r="K4" s="34">
        <f aca="true" t="shared" si="1" ref="K4:K67">SUM(C4:I4)</f>
        <v>474</v>
      </c>
      <c r="L4" s="34">
        <v>2</v>
      </c>
      <c r="M4" s="9"/>
      <c r="N4" s="9"/>
      <c r="O4" s="9"/>
      <c r="P4" s="39"/>
      <c r="Q4" s="40"/>
      <c r="R4" s="9"/>
    </row>
    <row r="5" spans="1:18" ht="18.75" customHeight="1">
      <c r="A5" s="80">
        <v>1807207</v>
      </c>
      <c r="B5" s="83" t="s">
        <v>125</v>
      </c>
      <c r="C5" s="79">
        <v>82</v>
      </c>
      <c r="D5" s="79">
        <v>117</v>
      </c>
      <c r="E5" s="79">
        <v>111</v>
      </c>
      <c r="F5" s="80">
        <v>51</v>
      </c>
      <c r="G5" s="79">
        <v>44</v>
      </c>
      <c r="H5" s="79">
        <v>28</v>
      </c>
      <c r="I5" s="79">
        <v>28</v>
      </c>
      <c r="J5" s="34">
        <f t="shared" si="0"/>
        <v>310</v>
      </c>
      <c r="K5" s="34">
        <f t="shared" si="1"/>
        <v>461</v>
      </c>
      <c r="L5" s="34">
        <v>3</v>
      </c>
      <c r="M5" s="9"/>
      <c r="N5" s="9"/>
      <c r="O5" s="9"/>
      <c r="P5" s="39"/>
      <c r="Q5" s="40"/>
      <c r="R5" s="9"/>
    </row>
    <row r="6" spans="1:18" ht="18.75" customHeight="1">
      <c r="A6" s="80">
        <v>1807126</v>
      </c>
      <c r="B6" s="57" t="s">
        <v>107</v>
      </c>
      <c r="C6" s="79">
        <v>92</v>
      </c>
      <c r="D6" s="79">
        <v>99</v>
      </c>
      <c r="E6" s="79">
        <v>109</v>
      </c>
      <c r="F6" s="80">
        <v>58</v>
      </c>
      <c r="G6" s="79">
        <v>49</v>
      </c>
      <c r="H6" s="79">
        <v>26</v>
      </c>
      <c r="I6" s="79">
        <v>26</v>
      </c>
      <c r="J6" s="34">
        <f t="shared" si="0"/>
        <v>300</v>
      </c>
      <c r="K6" s="34">
        <f t="shared" si="1"/>
        <v>459</v>
      </c>
      <c r="L6" s="34">
        <v>4</v>
      </c>
      <c r="M6" s="9"/>
      <c r="N6" s="9"/>
      <c r="O6" s="9"/>
      <c r="P6" s="39"/>
      <c r="Q6" s="40"/>
      <c r="R6" s="9"/>
    </row>
    <row r="7" spans="1:18" ht="18.75" customHeight="1">
      <c r="A7" s="80">
        <v>1807101</v>
      </c>
      <c r="B7" s="57" t="s">
        <v>83</v>
      </c>
      <c r="C7" s="79">
        <v>97</v>
      </c>
      <c r="D7" s="79">
        <v>97</v>
      </c>
      <c r="E7" s="79">
        <v>113</v>
      </c>
      <c r="F7" s="80">
        <v>58</v>
      </c>
      <c r="G7" s="79">
        <v>49</v>
      </c>
      <c r="H7" s="79">
        <v>25</v>
      </c>
      <c r="I7" s="79">
        <v>19</v>
      </c>
      <c r="J7" s="34">
        <f t="shared" si="0"/>
        <v>307</v>
      </c>
      <c r="K7" s="34">
        <f t="shared" si="1"/>
        <v>458</v>
      </c>
      <c r="L7" s="34">
        <v>5</v>
      </c>
      <c r="M7" s="9"/>
      <c r="N7" s="9"/>
      <c r="O7" s="9"/>
      <c r="P7" s="39"/>
      <c r="Q7" s="40"/>
      <c r="R7" s="9"/>
    </row>
    <row r="8" spans="1:18" ht="18.75" customHeight="1">
      <c r="A8" s="80">
        <v>1807210</v>
      </c>
      <c r="B8" s="83" t="s">
        <v>128</v>
      </c>
      <c r="C8" s="79">
        <v>87</v>
      </c>
      <c r="D8" s="79">
        <v>104</v>
      </c>
      <c r="E8" s="79">
        <v>113</v>
      </c>
      <c r="F8" s="80">
        <v>52</v>
      </c>
      <c r="G8" s="79">
        <v>49</v>
      </c>
      <c r="H8" s="79">
        <v>26</v>
      </c>
      <c r="I8" s="79">
        <v>27</v>
      </c>
      <c r="J8" s="34">
        <f t="shared" si="0"/>
        <v>304</v>
      </c>
      <c r="K8" s="34">
        <f t="shared" si="1"/>
        <v>458</v>
      </c>
      <c r="L8" s="34">
        <v>6</v>
      </c>
      <c r="M8" s="9"/>
      <c r="N8" s="9"/>
      <c r="O8" s="9"/>
      <c r="P8" s="39"/>
      <c r="Q8" s="40"/>
      <c r="R8" s="9"/>
    </row>
    <row r="9" spans="1:18" ht="18.75" customHeight="1">
      <c r="A9" s="80">
        <v>1807215</v>
      </c>
      <c r="B9" s="83" t="s">
        <v>133</v>
      </c>
      <c r="C9" s="79">
        <v>87</v>
      </c>
      <c r="D9" s="79">
        <v>110</v>
      </c>
      <c r="E9" s="79">
        <v>113</v>
      </c>
      <c r="F9" s="80">
        <v>52</v>
      </c>
      <c r="G9" s="79">
        <v>42</v>
      </c>
      <c r="H9" s="79">
        <v>24</v>
      </c>
      <c r="I9" s="79">
        <v>28</v>
      </c>
      <c r="J9" s="34">
        <f t="shared" si="0"/>
        <v>310</v>
      </c>
      <c r="K9" s="34">
        <f t="shared" si="1"/>
        <v>456</v>
      </c>
      <c r="L9" s="34">
        <v>7</v>
      </c>
      <c r="M9" s="9"/>
      <c r="N9" s="9"/>
      <c r="O9" s="9"/>
      <c r="P9" s="39"/>
      <c r="Q9" s="40"/>
      <c r="R9" s="9"/>
    </row>
    <row r="10" spans="1:18" ht="18.75" customHeight="1">
      <c r="A10" s="80">
        <v>1807302</v>
      </c>
      <c r="B10" s="66" t="s">
        <v>159</v>
      </c>
      <c r="C10" s="79">
        <v>99</v>
      </c>
      <c r="D10" s="79">
        <v>110</v>
      </c>
      <c r="E10" s="79">
        <v>105</v>
      </c>
      <c r="F10" s="80">
        <v>49</v>
      </c>
      <c r="G10" s="79">
        <v>42</v>
      </c>
      <c r="H10" s="79">
        <v>23</v>
      </c>
      <c r="I10" s="79">
        <v>27</v>
      </c>
      <c r="J10" s="34">
        <f t="shared" si="0"/>
        <v>314</v>
      </c>
      <c r="K10" s="34">
        <f t="shared" si="1"/>
        <v>455</v>
      </c>
      <c r="L10" s="34">
        <v>8</v>
      </c>
      <c r="M10" s="9"/>
      <c r="N10" s="9"/>
      <c r="O10" s="9"/>
      <c r="P10" s="39"/>
      <c r="Q10" s="40"/>
      <c r="R10" s="9"/>
    </row>
    <row r="11" spans="1:18" ht="18.75" customHeight="1">
      <c r="A11" s="80">
        <v>1807127</v>
      </c>
      <c r="B11" s="57" t="s">
        <v>108</v>
      </c>
      <c r="C11" s="79">
        <v>97</v>
      </c>
      <c r="D11" s="79">
        <v>100</v>
      </c>
      <c r="E11" s="79">
        <v>111</v>
      </c>
      <c r="F11" s="80">
        <v>53</v>
      </c>
      <c r="G11" s="79">
        <v>45</v>
      </c>
      <c r="H11" s="79">
        <v>17</v>
      </c>
      <c r="I11" s="79">
        <v>24</v>
      </c>
      <c r="J11" s="34">
        <f t="shared" si="0"/>
        <v>308</v>
      </c>
      <c r="K11" s="34">
        <f t="shared" si="1"/>
        <v>447</v>
      </c>
      <c r="L11" s="34">
        <v>9</v>
      </c>
      <c r="M11" s="9"/>
      <c r="N11" s="9"/>
      <c r="O11" s="9"/>
      <c r="P11" s="39"/>
      <c r="Q11" s="40"/>
      <c r="R11" s="9"/>
    </row>
    <row r="12" spans="1:18" ht="18.75" customHeight="1">
      <c r="A12" s="80">
        <v>1807326</v>
      </c>
      <c r="B12" s="66" t="s">
        <v>157</v>
      </c>
      <c r="C12" s="79">
        <v>101</v>
      </c>
      <c r="D12" s="79">
        <v>98</v>
      </c>
      <c r="E12" s="79">
        <v>104.5</v>
      </c>
      <c r="F12" s="80">
        <v>54</v>
      </c>
      <c r="G12" s="79">
        <v>48</v>
      </c>
      <c r="H12" s="79">
        <v>18</v>
      </c>
      <c r="I12" s="79">
        <v>23</v>
      </c>
      <c r="J12" s="34">
        <f t="shared" si="0"/>
        <v>303.5</v>
      </c>
      <c r="K12" s="34">
        <f t="shared" si="1"/>
        <v>446.5</v>
      </c>
      <c r="L12" s="34">
        <v>10</v>
      </c>
      <c r="M12" s="9"/>
      <c r="N12" s="9"/>
      <c r="O12" s="9"/>
      <c r="P12" s="39"/>
      <c r="Q12" s="40"/>
      <c r="R12" s="9"/>
    </row>
    <row r="13" spans="1:18" ht="18.75" customHeight="1">
      <c r="A13" s="80">
        <v>1807234</v>
      </c>
      <c r="B13" s="83" t="s">
        <v>151</v>
      </c>
      <c r="C13" s="79">
        <v>91</v>
      </c>
      <c r="D13" s="79">
        <v>107</v>
      </c>
      <c r="E13" s="79">
        <v>108</v>
      </c>
      <c r="F13" s="80">
        <v>44</v>
      </c>
      <c r="G13" s="79">
        <v>46</v>
      </c>
      <c r="H13" s="79">
        <v>24</v>
      </c>
      <c r="I13" s="79">
        <v>25</v>
      </c>
      <c r="J13" s="34">
        <f t="shared" si="0"/>
        <v>306</v>
      </c>
      <c r="K13" s="34">
        <f t="shared" si="1"/>
        <v>445</v>
      </c>
      <c r="L13" s="34">
        <v>11</v>
      </c>
      <c r="M13" s="9"/>
      <c r="N13" s="9"/>
      <c r="O13" s="9"/>
      <c r="P13" s="39"/>
      <c r="Q13" s="40"/>
      <c r="R13" s="9"/>
    </row>
    <row r="14" spans="1:18" ht="18.75" customHeight="1">
      <c r="A14" s="80">
        <v>1807216</v>
      </c>
      <c r="B14" s="83" t="s">
        <v>134</v>
      </c>
      <c r="C14" s="79">
        <v>78</v>
      </c>
      <c r="D14" s="79">
        <v>111</v>
      </c>
      <c r="E14" s="79">
        <v>107</v>
      </c>
      <c r="F14" s="80">
        <v>52</v>
      </c>
      <c r="G14" s="79">
        <v>43</v>
      </c>
      <c r="H14" s="79">
        <v>28</v>
      </c>
      <c r="I14" s="79">
        <v>24</v>
      </c>
      <c r="J14" s="34">
        <f t="shared" si="0"/>
        <v>296</v>
      </c>
      <c r="K14" s="34">
        <f t="shared" si="1"/>
        <v>443</v>
      </c>
      <c r="L14" s="34">
        <v>12</v>
      </c>
      <c r="M14" s="9"/>
      <c r="N14" s="9"/>
      <c r="O14" s="9"/>
      <c r="P14" s="39"/>
      <c r="Q14" s="40"/>
      <c r="R14" s="9"/>
    </row>
    <row r="15" spans="1:18" ht="18.75" customHeight="1">
      <c r="A15" s="80">
        <v>1807223</v>
      </c>
      <c r="B15" s="83" t="s">
        <v>140</v>
      </c>
      <c r="C15" s="79">
        <v>87</v>
      </c>
      <c r="D15" s="79">
        <v>109</v>
      </c>
      <c r="E15" s="79">
        <v>102</v>
      </c>
      <c r="F15" s="80">
        <v>48</v>
      </c>
      <c r="G15" s="79">
        <v>47</v>
      </c>
      <c r="H15" s="79">
        <v>30</v>
      </c>
      <c r="I15" s="79">
        <v>20</v>
      </c>
      <c r="J15" s="34">
        <f t="shared" si="0"/>
        <v>298</v>
      </c>
      <c r="K15" s="34">
        <f t="shared" si="1"/>
        <v>443</v>
      </c>
      <c r="L15" s="34">
        <v>13</v>
      </c>
      <c r="M15" s="9"/>
      <c r="N15" s="9"/>
      <c r="O15" s="9"/>
      <c r="P15" s="39"/>
      <c r="Q15" s="40"/>
      <c r="R15" s="9"/>
    </row>
    <row r="16" spans="1:18" ht="18.75" customHeight="1">
      <c r="A16" s="80">
        <v>1807301</v>
      </c>
      <c r="B16" s="66" t="s">
        <v>90</v>
      </c>
      <c r="C16" s="79">
        <v>94</v>
      </c>
      <c r="D16" s="79">
        <v>107</v>
      </c>
      <c r="E16" s="79">
        <v>103</v>
      </c>
      <c r="F16" s="80">
        <v>47</v>
      </c>
      <c r="G16" s="79">
        <v>47</v>
      </c>
      <c r="H16" s="79">
        <v>24</v>
      </c>
      <c r="I16" s="79">
        <v>17</v>
      </c>
      <c r="J16" s="34">
        <f t="shared" si="0"/>
        <v>304</v>
      </c>
      <c r="K16" s="34">
        <f t="shared" si="1"/>
        <v>439</v>
      </c>
      <c r="L16" s="34">
        <v>14</v>
      </c>
      <c r="M16" s="9"/>
      <c r="N16" s="9"/>
      <c r="O16" s="9"/>
      <c r="P16" s="39"/>
      <c r="Q16" s="40"/>
      <c r="R16" s="9"/>
    </row>
    <row r="17" spans="1:18" ht="18.75" customHeight="1">
      <c r="A17" s="80">
        <v>1807104</v>
      </c>
      <c r="B17" s="82" t="s">
        <v>86</v>
      </c>
      <c r="C17" s="79">
        <v>100</v>
      </c>
      <c r="D17" s="79">
        <v>88</v>
      </c>
      <c r="E17" s="79">
        <v>106</v>
      </c>
      <c r="F17" s="80">
        <v>44</v>
      </c>
      <c r="G17" s="79">
        <v>48</v>
      </c>
      <c r="H17" s="79">
        <v>26</v>
      </c>
      <c r="I17" s="79">
        <v>23</v>
      </c>
      <c r="J17" s="34">
        <f t="shared" si="0"/>
        <v>294</v>
      </c>
      <c r="K17" s="34">
        <f t="shared" si="1"/>
        <v>435</v>
      </c>
      <c r="L17" s="34">
        <v>15</v>
      </c>
      <c r="M17" s="9"/>
      <c r="N17" s="9"/>
      <c r="O17" s="9"/>
      <c r="P17" s="39"/>
      <c r="Q17" s="40"/>
      <c r="R17" s="9"/>
    </row>
    <row r="18" spans="1:18" ht="18.75" customHeight="1">
      <c r="A18" s="80">
        <v>1807208</v>
      </c>
      <c r="B18" s="83" t="s">
        <v>126</v>
      </c>
      <c r="C18" s="79">
        <v>90</v>
      </c>
      <c r="D18" s="79">
        <v>103</v>
      </c>
      <c r="E18" s="79">
        <v>105</v>
      </c>
      <c r="F18" s="80">
        <v>46</v>
      </c>
      <c r="G18" s="79">
        <v>47</v>
      </c>
      <c r="H18" s="79">
        <v>21</v>
      </c>
      <c r="I18" s="79">
        <v>23</v>
      </c>
      <c r="J18" s="34">
        <f t="shared" si="0"/>
        <v>298</v>
      </c>
      <c r="K18" s="34">
        <f t="shared" si="1"/>
        <v>435</v>
      </c>
      <c r="L18" s="34">
        <v>16</v>
      </c>
      <c r="M18" s="9"/>
      <c r="N18" s="9"/>
      <c r="O18" s="9"/>
      <c r="P18" s="39"/>
      <c r="Q18" s="40"/>
      <c r="R18" s="9"/>
    </row>
    <row r="19" spans="1:18" ht="18.75" customHeight="1">
      <c r="A19" s="80">
        <v>1807327</v>
      </c>
      <c r="B19" s="66" t="s">
        <v>162</v>
      </c>
      <c r="C19" s="79">
        <v>103</v>
      </c>
      <c r="D19" s="79">
        <v>94</v>
      </c>
      <c r="E19" s="79">
        <v>101</v>
      </c>
      <c r="F19" s="80">
        <v>51</v>
      </c>
      <c r="G19" s="79">
        <v>43</v>
      </c>
      <c r="H19" s="79">
        <v>22</v>
      </c>
      <c r="I19" s="79">
        <v>21</v>
      </c>
      <c r="J19" s="34">
        <f t="shared" si="0"/>
        <v>298</v>
      </c>
      <c r="K19" s="34">
        <f t="shared" si="1"/>
        <v>435</v>
      </c>
      <c r="L19" s="34">
        <v>17</v>
      </c>
      <c r="M19" s="9"/>
      <c r="N19" s="9"/>
      <c r="O19" s="9"/>
      <c r="P19" s="39"/>
      <c r="Q19" s="40"/>
      <c r="R19" s="9"/>
    </row>
    <row r="20" spans="1:18" ht="18.75" customHeight="1">
      <c r="A20" s="80">
        <v>1807328</v>
      </c>
      <c r="B20" s="66" t="s">
        <v>160</v>
      </c>
      <c r="C20" s="79">
        <v>95</v>
      </c>
      <c r="D20" s="79">
        <v>96</v>
      </c>
      <c r="E20" s="79">
        <v>111</v>
      </c>
      <c r="F20" s="80">
        <v>45</v>
      </c>
      <c r="G20" s="79">
        <v>47</v>
      </c>
      <c r="H20" s="79">
        <v>12</v>
      </c>
      <c r="I20" s="79">
        <v>13</v>
      </c>
      <c r="J20" s="34">
        <f t="shared" si="0"/>
        <v>302</v>
      </c>
      <c r="K20" s="34">
        <f t="shared" si="1"/>
        <v>419</v>
      </c>
      <c r="L20" s="34">
        <v>18</v>
      </c>
      <c r="M20" s="9"/>
      <c r="N20" s="9"/>
      <c r="O20" s="9"/>
      <c r="P20" s="39"/>
      <c r="Q20" s="40"/>
      <c r="R20" s="9"/>
    </row>
    <row r="21" spans="1:18" ht="18.75" customHeight="1">
      <c r="A21" s="80">
        <v>1807331</v>
      </c>
      <c r="B21" s="66" t="s">
        <v>163</v>
      </c>
      <c r="C21" s="79">
        <v>96</v>
      </c>
      <c r="D21" s="79">
        <v>87</v>
      </c>
      <c r="E21" s="79">
        <v>111</v>
      </c>
      <c r="F21" s="80">
        <v>52</v>
      </c>
      <c r="G21" s="79">
        <v>44</v>
      </c>
      <c r="H21" s="79">
        <v>17</v>
      </c>
      <c r="I21" s="79">
        <v>12</v>
      </c>
      <c r="J21" s="34">
        <f t="shared" si="0"/>
        <v>294</v>
      </c>
      <c r="K21" s="34">
        <f t="shared" si="1"/>
        <v>419</v>
      </c>
      <c r="L21" s="34">
        <v>19</v>
      </c>
      <c r="M21" s="9"/>
      <c r="N21" s="9"/>
      <c r="O21" s="9"/>
      <c r="P21" s="39"/>
      <c r="Q21" s="40"/>
      <c r="R21" s="9"/>
    </row>
    <row r="22" spans="1:18" ht="18.75" customHeight="1">
      <c r="A22" s="80">
        <v>1807306</v>
      </c>
      <c r="B22" s="66" t="s">
        <v>169</v>
      </c>
      <c r="C22" s="79">
        <v>93</v>
      </c>
      <c r="D22" s="79">
        <v>97</v>
      </c>
      <c r="E22" s="79">
        <v>104.5</v>
      </c>
      <c r="F22" s="80">
        <v>45</v>
      </c>
      <c r="G22" s="79">
        <v>40</v>
      </c>
      <c r="H22" s="79">
        <v>17</v>
      </c>
      <c r="I22" s="79">
        <v>22</v>
      </c>
      <c r="J22" s="34">
        <f t="shared" si="0"/>
        <v>294.5</v>
      </c>
      <c r="K22" s="34">
        <f t="shared" si="1"/>
        <v>418.5</v>
      </c>
      <c r="L22" s="34">
        <v>20</v>
      </c>
      <c r="M22" s="9"/>
      <c r="N22" s="9"/>
      <c r="O22" s="9"/>
      <c r="P22" s="39"/>
      <c r="Q22" s="40"/>
      <c r="R22" s="9"/>
    </row>
    <row r="23" spans="1:18" ht="18.75" customHeight="1">
      <c r="A23" s="80">
        <v>1807128</v>
      </c>
      <c r="B23" s="57" t="s">
        <v>109</v>
      </c>
      <c r="C23" s="79">
        <v>95</v>
      </c>
      <c r="D23" s="79">
        <v>78</v>
      </c>
      <c r="E23" s="79">
        <v>111</v>
      </c>
      <c r="F23" s="80">
        <v>54</v>
      </c>
      <c r="G23" s="79">
        <v>42</v>
      </c>
      <c r="H23" s="79">
        <v>13</v>
      </c>
      <c r="I23" s="79">
        <v>19</v>
      </c>
      <c r="J23" s="34">
        <f t="shared" si="0"/>
        <v>284</v>
      </c>
      <c r="K23" s="34">
        <f t="shared" si="1"/>
        <v>412</v>
      </c>
      <c r="L23" s="34">
        <v>21</v>
      </c>
      <c r="M23" s="9"/>
      <c r="N23" s="9"/>
      <c r="O23" s="9"/>
      <c r="P23" s="39"/>
      <c r="Q23" s="40"/>
      <c r="R23" s="9"/>
    </row>
    <row r="24" spans="1:18" ht="18.75" customHeight="1">
      <c r="A24" s="80">
        <v>1807231</v>
      </c>
      <c r="B24" s="83" t="s">
        <v>148</v>
      </c>
      <c r="C24" s="79">
        <v>80</v>
      </c>
      <c r="D24" s="79">
        <v>93</v>
      </c>
      <c r="E24" s="79">
        <v>109</v>
      </c>
      <c r="F24" s="80">
        <v>42</v>
      </c>
      <c r="G24" s="79">
        <v>44</v>
      </c>
      <c r="H24" s="79">
        <v>21</v>
      </c>
      <c r="I24" s="79">
        <v>23</v>
      </c>
      <c r="J24" s="34">
        <f t="shared" si="0"/>
        <v>282</v>
      </c>
      <c r="K24" s="34">
        <f t="shared" si="1"/>
        <v>412</v>
      </c>
      <c r="L24" s="34">
        <v>22</v>
      </c>
      <c r="M24" s="9"/>
      <c r="N24" s="9"/>
      <c r="O24" s="9"/>
      <c r="P24" s="39"/>
      <c r="Q24" s="40"/>
      <c r="R24" s="9"/>
    </row>
    <row r="25" spans="1:18" ht="18.75" customHeight="1">
      <c r="A25" s="80">
        <v>1807332</v>
      </c>
      <c r="B25" s="66" t="s">
        <v>164</v>
      </c>
      <c r="C25" s="79">
        <v>92</v>
      </c>
      <c r="D25" s="79">
        <v>73</v>
      </c>
      <c r="E25" s="79">
        <v>110</v>
      </c>
      <c r="F25" s="80">
        <v>50</v>
      </c>
      <c r="G25" s="79">
        <v>44</v>
      </c>
      <c r="H25" s="79">
        <v>19</v>
      </c>
      <c r="I25" s="79">
        <v>24</v>
      </c>
      <c r="J25" s="34">
        <f t="shared" si="0"/>
        <v>275</v>
      </c>
      <c r="K25" s="34">
        <f t="shared" si="1"/>
        <v>412</v>
      </c>
      <c r="L25" s="34">
        <v>23</v>
      </c>
      <c r="M25" s="9"/>
      <c r="N25" s="9"/>
      <c r="O25" s="9"/>
      <c r="P25" s="39"/>
      <c r="Q25" s="40"/>
      <c r="R25" s="9"/>
    </row>
    <row r="26" spans="1:18" ht="18.75" customHeight="1">
      <c r="A26" s="80">
        <v>1807130</v>
      </c>
      <c r="B26" s="57" t="s">
        <v>111</v>
      </c>
      <c r="C26" s="79">
        <v>91</v>
      </c>
      <c r="D26" s="79">
        <v>93</v>
      </c>
      <c r="E26" s="79">
        <v>96</v>
      </c>
      <c r="F26" s="80">
        <v>50</v>
      </c>
      <c r="G26" s="79">
        <v>43</v>
      </c>
      <c r="H26" s="79">
        <v>18</v>
      </c>
      <c r="I26" s="79">
        <v>14</v>
      </c>
      <c r="J26" s="34">
        <f t="shared" si="0"/>
        <v>280</v>
      </c>
      <c r="K26" s="34">
        <f t="shared" si="1"/>
        <v>405</v>
      </c>
      <c r="L26" s="34">
        <v>24</v>
      </c>
      <c r="M26" s="9"/>
      <c r="N26" s="9"/>
      <c r="O26" s="9"/>
      <c r="P26" s="39"/>
      <c r="Q26" s="40"/>
      <c r="R26" s="9"/>
    </row>
    <row r="27" spans="1:18" ht="18.75" customHeight="1">
      <c r="A27" s="80">
        <v>1807131</v>
      </c>
      <c r="B27" s="57" t="s">
        <v>112</v>
      </c>
      <c r="C27" s="79">
        <v>91</v>
      </c>
      <c r="D27" s="79">
        <v>80</v>
      </c>
      <c r="E27" s="79">
        <v>111</v>
      </c>
      <c r="F27" s="79">
        <v>44</v>
      </c>
      <c r="G27" s="79">
        <v>41</v>
      </c>
      <c r="H27" s="79">
        <v>19</v>
      </c>
      <c r="I27" s="79">
        <v>18</v>
      </c>
      <c r="J27" s="34">
        <f t="shared" si="0"/>
        <v>282</v>
      </c>
      <c r="K27" s="34">
        <f t="shared" si="1"/>
        <v>404</v>
      </c>
      <c r="L27" s="34">
        <v>25</v>
      </c>
      <c r="M27" s="9"/>
      <c r="N27" s="9"/>
      <c r="O27" s="9"/>
      <c r="P27" s="39"/>
      <c r="Q27" s="40"/>
      <c r="R27" s="9"/>
    </row>
    <row r="28" spans="1:18" ht="18.75" customHeight="1">
      <c r="A28" s="80">
        <v>1807133</v>
      </c>
      <c r="B28" s="82" t="s">
        <v>114</v>
      </c>
      <c r="C28" s="79">
        <v>92</v>
      </c>
      <c r="D28" s="79">
        <v>82</v>
      </c>
      <c r="E28" s="79">
        <v>106</v>
      </c>
      <c r="F28" s="80">
        <v>44</v>
      </c>
      <c r="G28" s="79">
        <v>40</v>
      </c>
      <c r="H28" s="79">
        <v>20</v>
      </c>
      <c r="I28" s="79">
        <v>20</v>
      </c>
      <c r="J28" s="34">
        <f t="shared" si="0"/>
        <v>280</v>
      </c>
      <c r="K28" s="34">
        <f t="shared" si="1"/>
        <v>404</v>
      </c>
      <c r="L28" s="34">
        <v>26</v>
      </c>
      <c r="M28" s="9"/>
      <c r="N28" s="9"/>
      <c r="O28" s="9"/>
      <c r="P28" s="39"/>
      <c r="Q28" s="40"/>
      <c r="R28" s="9"/>
    </row>
    <row r="29" spans="1:18" ht="18.75" customHeight="1">
      <c r="A29" s="80">
        <v>1807224</v>
      </c>
      <c r="B29" s="83" t="s">
        <v>141</v>
      </c>
      <c r="C29" s="79">
        <v>75</v>
      </c>
      <c r="D29" s="79">
        <v>96</v>
      </c>
      <c r="E29" s="79">
        <v>94.5</v>
      </c>
      <c r="F29" s="79">
        <v>49</v>
      </c>
      <c r="G29" s="79">
        <v>49</v>
      </c>
      <c r="H29" s="79">
        <v>22</v>
      </c>
      <c r="I29" s="79">
        <v>17</v>
      </c>
      <c r="J29" s="34">
        <f t="shared" si="0"/>
        <v>265.5</v>
      </c>
      <c r="K29" s="34">
        <f t="shared" si="1"/>
        <v>402.5</v>
      </c>
      <c r="L29" s="34">
        <v>27</v>
      </c>
      <c r="M29" s="9"/>
      <c r="N29" s="9"/>
      <c r="O29" s="9"/>
      <c r="P29" s="39"/>
      <c r="Q29" s="40"/>
      <c r="R29" s="9"/>
    </row>
    <row r="30" spans="1:18" ht="18.75" customHeight="1">
      <c r="A30" s="80">
        <v>1807115</v>
      </c>
      <c r="B30" s="82" t="s">
        <v>96</v>
      </c>
      <c r="C30" s="79">
        <v>86</v>
      </c>
      <c r="D30" s="79">
        <v>69</v>
      </c>
      <c r="E30" s="79">
        <v>107</v>
      </c>
      <c r="F30" s="79">
        <v>47</v>
      </c>
      <c r="G30" s="79">
        <v>49</v>
      </c>
      <c r="H30" s="79">
        <v>23</v>
      </c>
      <c r="I30" s="79">
        <v>20</v>
      </c>
      <c r="J30" s="34">
        <f t="shared" si="0"/>
        <v>262</v>
      </c>
      <c r="K30" s="34">
        <f t="shared" si="1"/>
        <v>401</v>
      </c>
      <c r="L30" s="34">
        <v>28</v>
      </c>
      <c r="M30" s="9"/>
      <c r="N30" s="9"/>
      <c r="O30" s="9"/>
      <c r="P30" s="39"/>
      <c r="Q30" s="40"/>
      <c r="R30" s="9"/>
    </row>
    <row r="31" spans="1:18" ht="18.75" customHeight="1">
      <c r="A31" s="80">
        <v>1807308</v>
      </c>
      <c r="B31" s="85" t="s">
        <v>166</v>
      </c>
      <c r="C31" s="79">
        <v>87</v>
      </c>
      <c r="D31" s="79">
        <v>86</v>
      </c>
      <c r="E31" s="79">
        <v>96.5</v>
      </c>
      <c r="F31" s="80">
        <v>48</v>
      </c>
      <c r="G31" s="79">
        <v>46</v>
      </c>
      <c r="H31" s="79">
        <v>18</v>
      </c>
      <c r="I31" s="79">
        <v>19</v>
      </c>
      <c r="J31" s="34">
        <f t="shared" si="0"/>
        <v>269.5</v>
      </c>
      <c r="K31" s="34">
        <f t="shared" si="1"/>
        <v>400.5</v>
      </c>
      <c r="L31" s="34">
        <v>29</v>
      </c>
      <c r="M31" s="9"/>
      <c r="N31" s="9"/>
      <c r="O31" s="9"/>
      <c r="P31" s="39"/>
      <c r="Q31" s="40"/>
      <c r="R31" s="9"/>
    </row>
    <row r="32" spans="1:18" ht="18.75" customHeight="1">
      <c r="A32" s="80">
        <v>1807108</v>
      </c>
      <c r="B32" s="57" t="s">
        <v>71</v>
      </c>
      <c r="C32" s="79">
        <v>93</v>
      </c>
      <c r="D32" s="79">
        <v>84</v>
      </c>
      <c r="E32" s="79">
        <v>103.5</v>
      </c>
      <c r="F32" s="80">
        <v>43</v>
      </c>
      <c r="G32" s="79">
        <v>40</v>
      </c>
      <c r="H32" s="79">
        <v>16</v>
      </c>
      <c r="I32" s="79">
        <v>16</v>
      </c>
      <c r="J32" s="34">
        <f t="shared" si="0"/>
        <v>280.5</v>
      </c>
      <c r="K32" s="34">
        <f t="shared" si="1"/>
        <v>395.5</v>
      </c>
      <c r="L32" s="34">
        <v>30</v>
      </c>
      <c r="M32" s="9"/>
      <c r="N32" s="9"/>
      <c r="O32" s="9"/>
      <c r="P32" s="39"/>
      <c r="Q32" s="40"/>
      <c r="R32" s="9"/>
    </row>
    <row r="33" spans="1:18" ht="18.75" customHeight="1">
      <c r="A33" s="80">
        <v>1807222</v>
      </c>
      <c r="B33" s="83" t="s">
        <v>139</v>
      </c>
      <c r="C33" s="79">
        <v>66</v>
      </c>
      <c r="D33" s="79">
        <v>80</v>
      </c>
      <c r="E33" s="79">
        <v>111</v>
      </c>
      <c r="F33" s="80">
        <v>46</v>
      </c>
      <c r="G33" s="79">
        <v>49</v>
      </c>
      <c r="H33" s="79">
        <v>21</v>
      </c>
      <c r="I33" s="79">
        <v>22</v>
      </c>
      <c r="J33" s="34">
        <f t="shared" si="0"/>
        <v>257</v>
      </c>
      <c r="K33" s="34">
        <f t="shared" si="1"/>
        <v>395</v>
      </c>
      <c r="L33" s="34">
        <v>31</v>
      </c>
      <c r="M33" s="9"/>
      <c r="N33" s="9"/>
      <c r="O33" s="9"/>
      <c r="P33" s="39"/>
      <c r="Q33" s="40"/>
      <c r="R33" s="9"/>
    </row>
    <row r="34" spans="1:18" ht="18.75" customHeight="1">
      <c r="A34" s="80">
        <v>1807109</v>
      </c>
      <c r="B34" s="82" t="s">
        <v>90</v>
      </c>
      <c r="C34" s="79">
        <v>87</v>
      </c>
      <c r="D34" s="79">
        <v>90</v>
      </c>
      <c r="E34" s="79">
        <v>94.5</v>
      </c>
      <c r="F34" s="79">
        <v>41</v>
      </c>
      <c r="G34" s="79">
        <v>39</v>
      </c>
      <c r="H34" s="79">
        <v>23</v>
      </c>
      <c r="I34" s="79">
        <v>18</v>
      </c>
      <c r="J34" s="34">
        <f t="shared" si="0"/>
        <v>271.5</v>
      </c>
      <c r="K34" s="34">
        <f t="shared" si="1"/>
        <v>392.5</v>
      </c>
      <c r="L34" s="34">
        <v>32</v>
      </c>
      <c r="M34" s="9"/>
      <c r="N34" s="9"/>
      <c r="O34" s="9"/>
      <c r="P34" s="39"/>
      <c r="Q34" s="40"/>
      <c r="R34" s="9"/>
    </row>
    <row r="35" spans="1:18" ht="18.75" customHeight="1">
      <c r="A35" s="80">
        <v>1807113</v>
      </c>
      <c r="B35" s="82" t="s">
        <v>94</v>
      </c>
      <c r="C35" s="79">
        <v>82</v>
      </c>
      <c r="D35" s="79">
        <v>77</v>
      </c>
      <c r="E35" s="79">
        <v>105</v>
      </c>
      <c r="F35" s="80">
        <v>45</v>
      </c>
      <c r="G35" s="79">
        <v>45</v>
      </c>
      <c r="H35" s="79">
        <v>20</v>
      </c>
      <c r="I35" s="79">
        <v>18</v>
      </c>
      <c r="J35" s="34">
        <f aca="true" t="shared" si="2" ref="J35:J66">SUM(C35:E35)</f>
        <v>264</v>
      </c>
      <c r="K35" s="34">
        <f t="shared" si="1"/>
        <v>392</v>
      </c>
      <c r="L35" s="34">
        <v>33</v>
      </c>
      <c r="M35" s="9"/>
      <c r="N35" s="9"/>
      <c r="O35" s="9"/>
      <c r="P35" s="39"/>
      <c r="Q35" s="40"/>
      <c r="R35" s="9"/>
    </row>
    <row r="36" spans="1:18" ht="18.75" customHeight="1">
      <c r="A36" s="80">
        <v>1807201</v>
      </c>
      <c r="B36" s="83" t="s">
        <v>119</v>
      </c>
      <c r="C36" s="79">
        <v>79</v>
      </c>
      <c r="D36" s="79">
        <v>87</v>
      </c>
      <c r="E36" s="79">
        <v>102.5</v>
      </c>
      <c r="F36" s="80">
        <v>48</v>
      </c>
      <c r="G36" s="79">
        <v>43</v>
      </c>
      <c r="H36" s="79">
        <v>15</v>
      </c>
      <c r="I36" s="79">
        <v>17</v>
      </c>
      <c r="J36" s="34">
        <f t="shared" si="2"/>
        <v>268.5</v>
      </c>
      <c r="K36" s="34">
        <f t="shared" si="1"/>
        <v>391.5</v>
      </c>
      <c r="L36" s="34">
        <v>34</v>
      </c>
      <c r="M36" s="9"/>
      <c r="N36" s="9"/>
      <c r="O36" s="9"/>
      <c r="P36" s="39"/>
      <c r="Q36" s="40"/>
      <c r="R36" s="9"/>
    </row>
    <row r="37" spans="1:18" ht="18.75" customHeight="1">
      <c r="A37" s="80">
        <v>1807136</v>
      </c>
      <c r="B37" s="57" t="s">
        <v>117</v>
      </c>
      <c r="C37" s="79">
        <v>82</v>
      </c>
      <c r="D37" s="79">
        <v>94</v>
      </c>
      <c r="E37" s="79">
        <v>91</v>
      </c>
      <c r="F37" s="79">
        <v>45</v>
      </c>
      <c r="G37" s="79">
        <v>43</v>
      </c>
      <c r="H37" s="79">
        <v>19</v>
      </c>
      <c r="I37" s="79">
        <v>15</v>
      </c>
      <c r="J37" s="34">
        <f t="shared" si="2"/>
        <v>267</v>
      </c>
      <c r="K37" s="34">
        <f t="shared" si="1"/>
        <v>389</v>
      </c>
      <c r="L37" s="34">
        <v>35</v>
      </c>
      <c r="M37" s="9"/>
      <c r="N37" s="9"/>
      <c r="O37" s="9"/>
      <c r="P37" s="39"/>
      <c r="Q37" s="40"/>
      <c r="R37" s="9"/>
    </row>
    <row r="38" spans="1:18" ht="18.75" customHeight="1">
      <c r="A38" s="80">
        <v>1807303</v>
      </c>
      <c r="B38" s="66" t="s">
        <v>167</v>
      </c>
      <c r="C38" s="79">
        <v>85</v>
      </c>
      <c r="D38" s="79">
        <v>84</v>
      </c>
      <c r="E38" s="79">
        <v>90</v>
      </c>
      <c r="F38" s="79">
        <v>42</v>
      </c>
      <c r="G38" s="79">
        <v>43</v>
      </c>
      <c r="H38" s="79">
        <v>24</v>
      </c>
      <c r="I38" s="79">
        <v>21</v>
      </c>
      <c r="J38" s="34">
        <f t="shared" si="2"/>
        <v>259</v>
      </c>
      <c r="K38" s="34">
        <f t="shared" si="1"/>
        <v>389</v>
      </c>
      <c r="L38" s="34">
        <v>36</v>
      </c>
      <c r="M38" s="9"/>
      <c r="N38" s="9"/>
      <c r="O38" s="9"/>
      <c r="P38" s="39"/>
      <c r="Q38" s="40"/>
      <c r="R38" s="9"/>
    </row>
    <row r="39" spans="1:18" ht="18.75" customHeight="1">
      <c r="A39" s="80">
        <v>1807329</v>
      </c>
      <c r="B39" s="66" t="s">
        <v>165</v>
      </c>
      <c r="C39" s="79">
        <v>93</v>
      </c>
      <c r="D39" s="79">
        <v>83</v>
      </c>
      <c r="E39" s="79">
        <v>112</v>
      </c>
      <c r="F39" s="80">
        <v>39</v>
      </c>
      <c r="G39" s="79">
        <v>30</v>
      </c>
      <c r="H39" s="79">
        <v>15</v>
      </c>
      <c r="I39" s="79">
        <v>15</v>
      </c>
      <c r="J39" s="34">
        <f t="shared" si="2"/>
        <v>288</v>
      </c>
      <c r="K39" s="34">
        <f t="shared" si="1"/>
        <v>387</v>
      </c>
      <c r="L39" s="34">
        <v>37</v>
      </c>
      <c r="M39" s="9"/>
      <c r="N39" s="9"/>
      <c r="O39" s="9"/>
      <c r="P39" s="39"/>
      <c r="Q39" s="40"/>
      <c r="R39" s="9"/>
    </row>
    <row r="40" spans="1:18" ht="18.75" customHeight="1">
      <c r="A40" s="80">
        <v>1807219</v>
      </c>
      <c r="B40" s="83" t="s">
        <v>137</v>
      </c>
      <c r="C40" s="79">
        <v>82</v>
      </c>
      <c r="D40" s="79">
        <v>101</v>
      </c>
      <c r="E40" s="79">
        <v>89</v>
      </c>
      <c r="F40" s="80">
        <v>43</v>
      </c>
      <c r="G40" s="79">
        <v>37</v>
      </c>
      <c r="H40" s="79">
        <v>22</v>
      </c>
      <c r="I40" s="79">
        <v>11</v>
      </c>
      <c r="J40" s="34">
        <f t="shared" si="2"/>
        <v>272</v>
      </c>
      <c r="K40" s="34">
        <f t="shared" si="1"/>
        <v>385</v>
      </c>
      <c r="L40" s="34">
        <v>38</v>
      </c>
      <c r="M40" s="9"/>
      <c r="N40" s="9"/>
      <c r="O40" s="9"/>
      <c r="P40" s="39"/>
      <c r="Q40" s="40"/>
      <c r="R40" s="9"/>
    </row>
    <row r="41" spans="1:18" ht="18.75" customHeight="1">
      <c r="A41" s="80">
        <v>1807204</v>
      </c>
      <c r="B41" s="83" t="s">
        <v>122</v>
      </c>
      <c r="C41" s="79">
        <v>78</v>
      </c>
      <c r="D41" s="79">
        <v>98</v>
      </c>
      <c r="E41" s="79">
        <v>94</v>
      </c>
      <c r="F41" s="80">
        <v>46</v>
      </c>
      <c r="G41" s="79">
        <v>36</v>
      </c>
      <c r="H41" s="79">
        <v>17</v>
      </c>
      <c r="I41" s="79">
        <v>12</v>
      </c>
      <c r="J41" s="34">
        <f t="shared" si="2"/>
        <v>270</v>
      </c>
      <c r="K41" s="34">
        <f t="shared" si="1"/>
        <v>381</v>
      </c>
      <c r="L41" s="34">
        <v>39</v>
      </c>
      <c r="M41" s="9"/>
      <c r="N41" s="9"/>
      <c r="O41" s="9"/>
      <c r="P41" s="39"/>
      <c r="Q41" s="40"/>
      <c r="R41" s="9"/>
    </row>
    <row r="42" spans="1:18" ht="18.75" customHeight="1">
      <c r="A42" s="80">
        <v>1807304</v>
      </c>
      <c r="B42" s="66" t="s">
        <v>158</v>
      </c>
      <c r="C42" s="79">
        <v>82</v>
      </c>
      <c r="D42" s="79">
        <v>86</v>
      </c>
      <c r="E42" s="79">
        <v>95</v>
      </c>
      <c r="F42" s="79">
        <v>53</v>
      </c>
      <c r="G42" s="79">
        <v>37</v>
      </c>
      <c r="H42" s="79">
        <v>14</v>
      </c>
      <c r="I42" s="79">
        <v>14</v>
      </c>
      <c r="J42" s="34">
        <f t="shared" si="2"/>
        <v>263</v>
      </c>
      <c r="K42" s="34">
        <f t="shared" si="1"/>
        <v>381</v>
      </c>
      <c r="L42" s="34">
        <v>40</v>
      </c>
      <c r="M42" s="9"/>
      <c r="N42" s="9"/>
      <c r="O42" s="9"/>
      <c r="P42" s="39"/>
      <c r="Q42" s="40"/>
      <c r="R42" s="9"/>
    </row>
    <row r="43" spans="1:18" ht="18.75" customHeight="1">
      <c r="A43" s="80">
        <v>1807103</v>
      </c>
      <c r="B43" s="57" t="s">
        <v>85</v>
      </c>
      <c r="C43" s="79">
        <v>81</v>
      </c>
      <c r="D43" s="79">
        <v>74</v>
      </c>
      <c r="E43" s="79">
        <v>105.5</v>
      </c>
      <c r="F43" s="79">
        <v>48</v>
      </c>
      <c r="G43" s="79">
        <v>46</v>
      </c>
      <c r="H43" s="79">
        <v>12</v>
      </c>
      <c r="I43" s="79">
        <v>13</v>
      </c>
      <c r="J43" s="34">
        <f t="shared" si="2"/>
        <v>260.5</v>
      </c>
      <c r="K43" s="34">
        <f t="shared" si="1"/>
        <v>379.5</v>
      </c>
      <c r="L43" s="34">
        <v>41</v>
      </c>
      <c r="M43" s="9"/>
      <c r="N43" s="9"/>
      <c r="O43" s="9"/>
      <c r="P43" s="39"/>
      <c r="Q43" s="40"/>
      <c r="R43" s="9"/>
    </row>
    <row r="44" spans="1:18" ht="18.75" customHeight="1">
      <c r="A44" s="80">
        <v>1807337</v>
      </c>
      <c r="B44" s="66" t="s">
        <v>168</v>
      </c>
      <c r="C44" s="79">
        <v>88</v>
      </c>
      <c r="D44" s="79">
        <v>86</v>
      </c>
      <c r="E44" s="79">
        <v>105</v>
      </c>
      <c r="F44" s="80">
        <v>40</v>
      </c>
      <c r="G44" s="79">
        <v>32</v>
      </c>
      <c r="H44" s="79">
        <v>15</v>
      </c>
      <c r="I44" s="79">
        <v>13</v>
      </c>
      <c r="J44" s="34">
        <f t="shared" si="2"/>
        <v>279</v>
      </c>
      <c r="K44" s="34">
        <f t="shared" si="1"/>
        <v>379</v>
      </c>
      <c r="L44" s="34">
        <v>42</v>
      </c>
      <c r="M44" s="9"/>
      <c r="N44" s="9"/>
      <c r="O44" s="9"/>
      <c r="P44" s="39"/>
      <c r="Q44" s="40"/>
      <c r="R44" s="9"/>
    </row>
    <row r="45" spans="1:18" ht="18.75" customHeight="1">
      <c r="A45" s="80">
        <v>1807333</v>
      </c>
      <c r="B45" s="85" t="s">
        <v>170</v>
      </c>
      <c r="C45" s="79">
        <v>90</v>
      </c>
      <c r="D45" s="79">
        <v>63</v>
      </c>
      <c r="E45" s="79">
        <v>97.5</v>
      </c>
      <c r="F45" s="79">
        <v>46</v>
      </c>
      <c r="G45" s="79">
        <v>39</v>
      </c>
      <c r="H45" s="79">
        <v>25</v>
      </c>
      <c r="I45" s="79">
        <v>18</v>
      </c>
      <c r="J45" s="34">
        <f t="shared" si="2"/>
        <v>250.5</v>
      </c>
      <c r="K45" s="34">
        <f t="shared" si="1"/>
        <v>378.5</v>
      </c>
      <c r="L45" s="34">
        <v>43</v>
      </c>
      <c r="M45" s="9"/>
      <c r="N45" s="9"/>
      <c r="O45" s="9"/>
      <c r="P45" s="39"/>
      <c r="Q45" s="40"/>
      <c r="R45" s="9"/>
    </row>
    <row r="46" spans="1:18" ht="18.75" customHeight="1">
      <c r="A46" s="80">
        <v>1807107</v>
      </c>
      <c r="B46" s="57" t="s">
        <v>89</v>
      </c>
      <c r="C46" s="79">
        <v>84</v>
      </c>
      <c r="D46" s="79">
        <v>90</v>
      </c>
      <c r="E46" s="79">
        <v>94</v>
      </c>
      <c r="F46" s="79">
        <v>42</v>
      </c>
      <c r="G46" s="79">
        <v>40</v>
      </c>
      <c r="H46" s="79">
        <v>19</v>
      </c>
      <c r="I46" s="79">
        <v>9</v>
      </c>
      <c r="J46" s="34">
        <f t="shared" si="2"/>
        <v>268</v>
      </c>
      <c r="K46" s="34">
        <f t="shared" si="1"/>
        <v>378</v>
      </c>
      <c r="L46" s="34">
        <v>44</v>
      </c>
      <c r="M46" s="9"/>
      <c r="N46" s="9"/>
      <c r="O46" s="9"/>
      <c r="P46" s="39"/>
      <c r="Q46" s="40"/>
      <c r="R46" s="9"/>
    </row>
    <row r="47" spans="1:18" ht="18.75" customHeight="1">
      <c r="A47" s="80">
        <v>1807336</v>
      </c>
      <c r="B47" s="66" t="s">
        <v>178</v>
      </c>
      <c r="C47" s="79">
        <v>82</v>
      </c>
      <c r="D47" s="79">
        <v>61</v>
      </c>
      <c r="E47" s="79">
        <v>110.5</v>
      </c>
      <c r="F47" s="79">
        <v>48</v>
      </c>
      <c r="G47" s="79">
        <v>44</v>
      </c>
      <c r="H47" s="79">
        <v>14</v>
      </c>
      <c r="I47" s="79">
        <v>18</v>
      </c>
      <c r="J47" s="34">
        <f t="shared" si="2"/>
        <v>253.5</v>
      </c>
      <c r="K47" s="34">
        <f t="shared" si="1"/>
        <v>377.5</v>
      </c>
      <c r="L47" s="34">
        <v>45</v>
      </c>
      <c r="M47" s="9"/>
      <c r="N47" s="9"/>
      <c r="O47" s="9"/>
      <c r="P47" s="39"/>
      <c r="Q47" s="40"/>
      <c r="R47" s="9"/>
    </row>
    <row r="48" spans="1:18" ht="18.75" customHeight="1">
      <c r="A48" s="80">
        <v>1807205</v>
      </c>
      <c r="B48" s="83" t="s">
        <v>123</v>
      </c>
      <c r="C48" s="79">
        <v>78</v>
      </c>
      <c r="D48" s="79">
        <v>77</v>
      </c>
      <c r="E48" s="79">
        <v>107</v>
      </c>
      <c r="F48" s="80">
        <v>47</v>
      </c>
      <c r="G48" s="79">
        <v>33</v>
      </c>
      <c r="H48" s="79">
        <v>18</v>
      </c>
      <c r="I48" s="79">
        <v>15</v>
      </c>
      <c r="J48" s="34">
        <f t="shared" si="2"/>
        <v>262</v>
      </c>
      <c r="K48" s="34">
        <f t="shared" si="1"/>
        <v>375</v>
      </c>
      <c r="L48" s="34">
        <v>46</v>
      </c>
      <c r="M48" s="9"/>
      <c r="N48" s="9"/>
      <c r="O48" s="9"/>
      <c r="P48" s="39"/>
      <c r="Q48" s="40"/>
      <c r="R48" s="9"/>
    </row>
    <row r="49" spans="1:18" ht="18.75" customHeight="1">
      <c r="A49" s="80">
        <v>1807129</v>
      </c>
      <c r="B49" s="57" t="s">
        <v>110</v>
      </c>
      <c r="C49" s="79">
        <v>89</v>
      </c>
      <c r="D49" s="79">
        <v>59</v>
      </c>
      <c r="E49" s="79">
        <v>104</v>
      </c>
      <c r="F49" s="79">
        <v>53</v>
      </c>
      <c r="G49" s="79">
        <v>33</v>
      </c>
      <c r="H49" s="79">
        <v>20</v>
      </c>
      <c r="I49" s="79">
        <v>16</v>
      </c>
      <c r="J49" s="34">
        <f t="shared" si="2"/>
        <v>252</v>
      </c>
      <c r="K49" s="34">
        <f t="shared" si="1"/>
        <v>374</v>
      </c>
      <c r="L49" s="34">
        <v>47</v>
      </c>
      <c r="M49" s="9"/>
      <c r="N49" s="9"/>
      <c r="O49" s="9"/>
      <c r="P49" s="39"/>
      <c r="Q49" s="40"/>
      <c r="R49" s="9"/>
    </row>
    <row r="50" spans="1:18" ht="18.75" customHeight="1">
      <c r="A50" s="80">
        <v>1807211</v>
      </c>
      <c r="B50" s="83" t="s">
        <v>129</v>
      </c>
      <c r="C50" s="79">
        <v>83</v>
      </c>
      <c r="D50" s="79">
        <v>73</v>
      </c>
      <c r="E50" s="79">
        <v>102</v>
      </c>
      <c r="F50" s="80">
        <v>49</v>
      </c>
      <c r="G50" s="79">
        <v>27</v>
      </c>
      <c r="H50" s="79">
        <v>20</v>
      </c>
      <c r="I50" s="79">
        <v>19</v>
      </c>
      <c r="J50" s="34">
        <f t="shared" si="2"/>
        <v>258</v>
      </c>
      <c r="K50" s="34">
        <f t="shared" si="1"/>
        <v>373</v>
      </c>
      <c r="L50" s="34">
        <v>48</v>
      </c>
      <c r="M50" s="9"/>
      <c r="N50" s="9"/>
      <c r="O50" s="9"/>
      <c r="P50" s="39"/>
      <c r="Q50" s="40"/>
      <c r="R50" s="9"/>
    </row>
    <row r="51" spans="1:18" ht="18.75" customHeight="1">
      <c r="A51" s="80">
        <v>1807330</v>
      </c>
      <c r="B51" s="66" t="s">
        <v>171</v>
      </c>
      <c r="C51" s="79">
        <v>91</v>
      </c>
      <c r="D51" s="79">
        <v>67</v>
      </c>
      <c r="E51" s="79">
        <v>102</v>
      </c>
      <c r="F51" s="80">
        <v>35</v>
      </c>
      <c r="G51" s="79">
        <v>36</v>
      </c>
      <c r="H51" s="79">
        <v>19</v>
      </c>
      <c r="I51" s="79">
        <v>18</v>
      </c>
      <c r="J51" s="34">
        <f t="shared" si="2"/>
        <v>260</v>
      </c>
      <c r="K51" s="34">
        <f t="shared" si="1"/>
        <v>368</v>
      </c>
      <c r="L51" s="34">
        <v>49</v>
      </c>
      <c r="M51" s="9"/>
      <c r="N51" s="9"/>
      <c r="O51" s="9"/>
      <c r="P51" s="39"/>
      <c r="Q51" s="40"/>
      <c r="R51" s="9"/>
    </row>
    <row r="52" spans="1:18" ht="18.75" customHeight="1">
      <c r="A52" s="80">
        <v>1807106</v>
      </c>
      <c r="B52" s="81" t="s">
        <v>88</v>
      </c>
      <c r="C52" s="79">
        <v>86</v>
      </c>
      <c r="D52" s="79">
        <v>75</v>
      </c>
      <c r="E52" s="79">
        <v>97</v>
      </c>
      <c r="F52" s="79">
        <v>38</v>
      </c>
      <c r="G52" s="79">
        <v>38</v>
      </c>
      <c r="H52" s="79">
        <v>17</v>
      </c>
      <c r="I52" s="79">
        <v>16</v>
      </c>
      <c r="J52" s="34">
        <f t="shared" si="2"/>
        <v>258</v>
      </c>
      <c r="K52" s="34">
        <f t="shared" si="1"/>
        <v>367</v>
      </c>
      <c r="L52" s="34">
        <v>50</v>
      </c>
      <c r="M52" s="9"/>
      <c r="N52" s="9"/>
      <c r="O52" s="9"/>
      <c r="P52" s="39"/>
      <c r="Q52" s="40"/>
      <c r="R52" s="9"/>
    </row>
    <row r="53" spans="1:18" ht="18.75" customHeight="1">
      <c r="A53" s="80">
        <v>1807324</v>
      </c>
      <c r="B53" s="66" t="s">
        <v>176</v>
      </c>
      <c r="C53" s="79">
        <v>83</v>
      </c>
      <c r="D53" s="79">
        <v>108</v>
      </c>
      <c r="E53" s="79">
        <v>82</v>
      </c>
      <c r="F53" s="79">
        <v>37</v>
      </c>
      <c r="G53" s="79">
        <v>21</v>
      </c>
      <c r="H53" s="79">
        <v>19</v>
      </c>
      <c r="I53" s="79">
        <v>17</v>
      </c>
      <c r="J53" s="34">
        <f t="shared" si="2"/>
        <v>273</v>
      </c>
      <c r="K53" s="34">
        <f t="shared" si="1"/>
        <v>367</v>
      </c>
      <c r="L53" s="34">
        <v>51</v>
      </c>
      <c r="M53" s="9"/>
      <c r="N53" s="9"/>
      <c r="O53" s="9"/>
      <c r="P53" s="39"/>
      <c r="Q53" s="40"/>
      <c r="R53" s="9"/>
    </row>
    <row r="54" spans="1:18" ht="18.75" customHeight="1">
      <c r="A54" s="80">
        <v>1807214</v>
      </c>
      <c r="B54" s="83" t="s">
        <v>132</v>
      </c>
      <c r="C54" s="79">
        <v>80</v>
      </c>
      <c r="D54" s="79">
        <v>57</v>
      </c>
      <c r="E54" s="79">
        <v>98</v>
      </c>
      <c r="F54" s="79">
        <v>51</v>
      </c>
      <c r="G54" s="79">
        <v>45</v>
      </c>
      <c r="H54" s="79">
        <v>18</v>
      </c>
      <c r="I54" s="79">
        <v>17</v>
      </c>
      <c r="J54" s="34">
        <f t="shared" si="2"/>
        <v>235</v>
      </c>
      <c r="K54" s="34">
        <f t="shared" si="1"/>
        <v>366</v>
      </c>
      <c r="L54" s="34">
        <v>52</v>
      </c>
      <c r="M54" s="9"/>
      <c r="N54" s="9"/>
      <c r="O54" s="9"/>
      <c r="P54" s="39"/>
      <c r="Q54" s="40"/>
      <c r="R54" s="9"/>
    </row>
    <row r="55" spans="1:18" ht="18.75" customHeight="1">
      <c r="A55" s="80">
        <v>1807226</v>
      </c>
      <c r="B55" s="83" t="s">
        <v>143</v>
      </c>
      <c r="C55" s="79">
        <v>69</v>
      </c>
      <c r="D55" s="79">
        <v>70</v>
      </c>
      <c r="E55" s="79">
        <v>110</v>
      </c>
      <c r="F55" s="79">
        <v>46</v>
      </c>
      <c r="G55" s="79">
        <v>35</v>
      </c>
      <c r="H55" s="79">
        <v>19</v>
      </c>
      <c r="I55" s="79">
        <v>17</v>
      </c>
      <c r="J55" s="34">
        <f t="shared" si="2"/>
        <v>249</v>
      </c>
      <c r="K55" s="34">
        <f t="shared" si="1"/>
        <v>366</v>
      </c>
      <c r="L55" s="34">
        <v>53</v>
      </c>
      <c r="M55" s="9"/>
      <c r="N55" s="9"/>
      <c r="O55" s="9"/>
      <c r="P55" s="39"/>
      <c r="Q55" s="40"/>
      <c r="R55" s="9"/>
    </row>
    <row r="56" spans="1:18" ht="18.75" customHeight="1">
      <c r="A56" s="80">
        <v>1807305</v>
      </c>
      <c r="B56" s="66" t="s">
        <v>177</v>
      </c>
      <c r="C56" s="79">
        <v>75</v>
      </c>
      <c r="D56" s="79">
        <v>95</v>
      </c>
      <c r="E56" s="79">
        <v>90.5</v>
      </c>
      <c r="F56" s="79">
        <v>32</v>
      </c>
      <c r="G56" s="79">
        <v>40</v>
      </c>
      <c r="H56" s="79">
        <v>17</v>
      </c>
      <c r="I56" s="79">
        <v>16</v>
      </c>
      <c r="J56" s="34">
        <f t="shared" si="2"/>
        <v>260.5</v>
      </c>
      <c r="K56" s="34">
        <f t="shared" si="1"/>
        <v>365.5</v>
      </c>
      <c r="L56" s="34">
        <v>54</v>
      </c>
      <c r="M56" s="9"/>
      <c r="N56" s="9"/>
      <c r="O56" s="9"/>
      <c r="P56" s="39"/>
      <c r="Q56" s="40"/>
      <c r="R56" s="9"/>
    </row>
    <row r="57" spans="1:18" ht="18.75" customHeight="1">
      <c r="A57" s="80">
        <v>1807116</v>
      </c>
      <c r="B57" s="57" t="s">
        <v>97</v>
      </c>
      <c r="C57" s="79">
        <v>85</v>
      </c>
      <c r="D57" s="79">
        <v>65</v>
      </c>
      <c r="E57" s="79">
        <v>102</v>
      </c>
      <c r="F57" s="79">
        <v>49</v>
      </c>
      <c r="G57" s="79">
        <v>35</v>
      </c>
      <c r="H57" s="79">
        <v>16</v>
      </c>
      <c r="I57" s="79">
        <v>13</v>
      </c>
      <c r="J57" s="34">
        <f t="shared" si="2"/>
        <v>252</v>
      </c>
      <c r="K57" s="34">
        <f t="shared" si="1"/>
        <v>365</v>
      </c>
      <c r="L57" s="34">
        <v>55</v>
      </c>
      <c r="M57" s="9"/>
      <c r="N57" s="9"/>
      <c r="O57" s="9"/>
      <c r="P57" s="39"/>
      <c r="Q57" s="40"/>
      <c r="R57" s="9"/>
    </row>
    <row r="58" spans="1:18" ht="18.75" customHeight="1">
      <c r="A58" s="80">
        <v>1807334</v>
      </c>
      <c r="B58" s="66" t="s">
        <v>174</v>
      </c>
      <c r="C58" s="79">
        <v>83</v>
      </c>
      <c r="D58" s="79">
        <v>69</v>
      </c>
      <c r="E58" s="79">
        <v>98</v>
      </c>
      <c r="F58" s="79">
        <v>49</v>
      </c>
      <c r="G58" s="79">
        <v>38</v>
      </c>
      <c r="H58" s="79">
        <v>13</v>
      </c>
      <c r="I58" s="79">
        <v>15</v>
      </c>
      <c r="J58" s="34">
        <f t="shared" si="2"/>
        <v>250</v>
      </c>
      <c r="K58" s="34">
        <f t="shared" si="1"/>
        <v>365</v>
      </c>
      <c r="L58" s="34">
        <v>56</v>
      </c>
      <c r="M58" s="9"/>
      <c r="N58" s="9"/>
      <c r="O58" s="9"/>
      <c r="P58" s="39"/>
      <c r="Q58" s="40"/>
      <c r="R58" s="9"/>
    </row>
    <row r="59" spans="1:18" ht="18.75" customHeight="1">
      <c r="A59" s="80">
        <v>1807235</v>
      </c>
      <c r="B59" s="83" t="s">
        <v>152</v>
      </c>
      <c r="C59" s="79">
        <v>75</v>
      </c>
      <c r="D59" s="79">
        <v>72</v>
      </c>
      <c r="E59" s="79">
        <v>97</v>
      </c>
      <c r="F59" s="79">
        <v>41</v>
      </c>
      <c r="G59" s="79">
        <v>38</v>
      </c>
      <c r="H59" s="79">
        <v>21</v>
      </c>
      <c r="I59" s="79">
        <v>20</v>
      </c>
      <c r="J59" s="34">
        <f t="shared" si="2"/>
        <v>244</v>
      </c>
      <c r="K59" s="34">
        <f t="shared" si="1"/>
        <v>364</v>
      </c>
      <c r="L59" s="34">
        <v>57</v>
      </c>
      <c r="M59" s="9"/>
      <c r="N59" s="9"/>
      <c r="O59" s="9"/>
      <c r="P59" s="39"/>
      <c r="Q59" s="40"/>
      <c r="R59" s="9"/>
    </row>
    <row r="60" spans="1:18" ht="18.75" customHeight="1">
      <c r="A60" s="80">
        <v>1807125</v>
      </c>
      <c r="B60" s="82" t="s">
        <v>106</v>
      </c>
      <c r="C60" s="79">
        <v>82</v>
      </c>
      <c r="D60" s="79">
        <v>63</v>
      </c>
      <c r="E60" s="79">
        <v>110</v>
      </c>
      <c r="F60" s="79">
        <v>33</v>
      </c>
      <c r="G60" s="79">
        <v>37</v>
      </c>
      <c r="H60" s="79">
        <v>19</v>
      </c>
      <c r="I60" s="79">
        <v>19</v>
      </c>
      <c r="J60" s="34">
        <f t="shared" si="2"/>
        <v>255</v>
      </c>
      <c r="K60" s="34">
        <f t="shared" si="1"/>
        <v>363</v>
      </c>
      <c r="L60" s="34">
        <v>58</v>
      </c>
      <c r="M60" s="9"/>
      <c r="N60" s="9"/>
      <c r="O60" s="9"/>
      <c r="P60" s="39"/>
      <c r="Q60" s="40"/>
      <c r="R60" s="9"/>
    </row>
    <row r="61" spans="1:18" ht="18.75" customHeight="1">
      <c r="A61" s="80">
        <v>1807117</v>
      </c>
      <c r="B61" s="82" t="s">
        <v>98</v>
      </c>
      <c r="C61" s="79">
        <v>89</v>
      </c>
      <c r="D61" s="79">
        <v>50</v>
      </c>
      <c r="E61" s="79">
        <v>104</v>
      </c>
      <c r="F61" s="79">
        <v>42</v>
      </c>
      <c r="G61" s="79">
        <v>39</v>
      </c>
      <c r="H61" s="79">
        <v>19</v>
      </c>
      <c r="I61" s="79">
        <v>19</v>
      </c>
      <c r="J61" s="34">
        <f t="shared" si="2"/>
        <v>243</v>
      </c>
      <c r="K61" s="34">
        <f t="shared" si="1"/>
        <v>362</v>
      </c>
      <c r="L61" s="34">
        <v>59</v>
      </c>
      <c r="M61" s="9"/>
      <c r="N61" s="9"/>
      <c r="O61" s="9"/>
      <c r="P61" s="39"/>
      <c r="Q61" s="40"/>
      <c r="R61" s="9"/>
    </row>
    <row r="62" spans="1:18" ht="18.75" customHeight="1">
      <c r="A62" s="80">
        <v>1807236</v>
      </c>
      <c r="B62" s="84" t="s">
        <v>153</v>
      </c>
      <c r="C62" s="79">
        <v>60</v>
      </c>
      <c r="D62" s="79">
        <v>83</v>
      </c>
      <c r="E62" s="79">
        <v>110.5</v>
      </c>
      <c r="F62" s="79">
        <v>43</v>
      </c>
      <c r="G62" s="79">
        <v>38</v>
      </c>
      <c r="H62" s="79">
        <v>17</v>
      </c>
      <c r="I62" s="79">
        <v>10</v>
      </c>
      <c r="J62" s="34">
        <f t="shared" si="2"/>
        <v>253.5</v>
      </c>
      <c r="K62" s="34">
        <f t="shared" si="1"/>
        <v>361.5</v>
      </c>
      <c r="L62" s="34">
        <v>60</v>
      </c>
      <c r="M62" s="9"/>
      <c r="N62" s="9"/>
      <c r="O62" s="9"/>
      <c r="P62" s="39"/>
      <c r="Q62" s="40"/>
      <c r="R62" s="9"/>
    </row>
    <row r="63" spans="1:18" ht="18.75" customHeight="1">
      <c r="A63" s="80">
        <v>1807112</v>
      </c>
      <c r="B63" s="57" t="s">
        <v>93</v>
      </c>
      <c r="C63" s="79">
        <v>84</v>
      </c>
      <c r="D63" s="79">
        <v>71</v>
      </c>
      <c r="E63" s="79">
        <v>93</v>
      </c>
      <c r="F63" s="79">
        <v>37</v>
      </c>
      <c r="G63" s="79">
        <v>38</v>
      </c>
      <c r="H63" s="79">
        <v>21</v>
      </c>
      <c r="I63" s="79">
        <v>17</v>
      </c>
      <c r="J63" s="34">
        <f t="shared" si="2"/>
        <v>248</v>
      </c>
      <c r="K63" s="34">
        <f t="shared" si="1"/>
        <v>361</v>
      </c>
      <c r="L63" s="34">
        <v>61</v>
      </c>
      <c r="M63" s="9"/>
      <c r="N63" s="9"/>
      <c r="O63" s="9"/>
      <c r="P63" s="39"/>
      <c r="Q63" s="40"/>
      <c r="R63" s="9"/>
    </row>
    <row r="64" spans="1:18" ht="18.75" customHeight="1">
      <c r="A64" s="80">
        <v>1807238</v>
      </c>
      <c r="B64" s="83" t="s">
        <v>155</v>
      </c>
      <c r="C64" s="79">
        <v>77</v>
      </c>
      <c r="D64" s="79">
        <v>105</v>
      </c>
      <c r="E64" s="79">
        <v>53.5</v>
      </c>
      <c r="F64" s="79">
        <v>47</v>
      </c>
      <c r="G64" s="79">
        <v>37</v>
      </c>
      <c r="H64" s="79">
        <v>21</v>
      </c>
      <c r="I64" s="79">
        <v>20</v>
      </c>
      <c r="J64" s="34">
        <f t="shared" si="2"/>
        <v>235.5</v>
      </c>
      <c r="K64" s="34">
        <f t="shared" si="1"/>
        <v>360.5</v>
      </c>
      <c r="L64" s="34">
        <v>62</v>
      </c>
      <c r="M64" s="9"/>
      <c r="N64" s="9"/>
      <c r="O64" s="9"/>
      <c r="P64" s="39"/>
      <c r="Q64" s="40"/>
      <c r="R64" s="9"/>
    </row>
    <row r="65" spans="1:18" ht="18.75" customHeight="1">
      <c r="A65" s="80">
        <v>1807325</v>
      </c>
      <c r="B65" s="66" t="s">
        <v>161</v>
      </c>
      <c r="C65" s="79">
        <v>92</v>
      </c>
      <c r="D65" s="79">
        <v>69</v>
      </c>
      <c r="E65" s="79">
        <v>98.5</v>
      </c>
      <c r="F65" s="79">
        <v>38</v>
      </c>
      <c r="G65" s="79">
        <v>37</v>
      </c>
      <c r="H65" s="79">
        <v>13</v>
      </c>
      <c r="I65" s="79">
        <v>12</v>
      </c>
      <c r="J65" s="34">
        <f t="shared" si="2"/>
        <v>259.5</v>
      </c>
      <c r="K65" s="34">
        <f t="shared" si="1"/>
        <v>359.5</v>
      </c>
      <c r="L65" s="34">
        <v>63</v>
      </c>
      <c r="M65" s="9"/>
      <c r="N65" s="9"/>
      <c r="O65" s="9"/>
      <c r="P65" s="39"/>
      <c r="Q65" s="40"/>
      <c r="R65" s="9"/>
    </row>
    <row r="66" spans="1:18" ht="18.75" customHeight="1">
      <c r="A66" s="80">
        <v>1807227</v>
      </c>
      <c r="B66" s="83" t="s">
        <v>144</v>
      </c>
      <c r="C66" s="79">
        <v>71</v>
      </c>
      <c r="D66" s="79">
        <v>82</v>
      </c>
      <c r="E66" s="79">
        <v>105.5</v>
      </c>
      <c r="F66" s="79">
        <v>38</v>
      </c>
      <c r="G66" s="79">
        <v>37</v>
      </c>
      <c r="H66" s="79">
        <v>14</v>
      </c>
      <c r="I66" s="79">
        <v>11</v>
      </c>
      <c r="J66" s="34">
        <f t="shared" si="2"/>
        <v>258.5</v>
      </c>
      <c r="K66" s="34">
        <f t="shared" si="1"/>
        <v>358.5</v>
      </c>
      <c r="L66" s="34">
        <v>64</v>
      </c>
      <c r="M66" s="9"/>
      <c r="N66" s="9"/>
      <c r="O66" s="9"/>
      <c r="P66" s="39"/>
      <c r="Q66" s="40"/>
      <c r="R66" s="9"/>
    </row>
    <row r="67" spans="1:18" ht="18.75" customHeight="1">
      <c r="A67" s="80">
        <v>1807309</v>
      </c>
      <c r="B67" s="85" t="s">
        <v>173</v>
      </c>
      <c r="C67" s="79">
        <v>83</v>
      </c>
      <c r="D67" s="79">
        <v>69</v>
      </c>
      <c r="E67" s="79">
        <v>96</v>
      </c>
      <c r="F67" s="79">
        <v>41</v>
      </c>
      <c r="G67" s="79">
        <v>45</v>
      </c>
      <c r="H67" s="79">
        <v>12</v>
      </c>
      <c r="I67" s="79">
        <v>12</v>
      </c>
      <c r="J67" s="34">
        <f aca="true" t="shared" si="3" ref="J67:J98">SUM(C67:E67)</f>
        <v>248</v>
      </c>
      <c r="K67" s="34">
        <f t="shared" si="1"/>
        <v>358</v>
      </c>
      <c r="L67" s="34">
        <v>65</v>
      </c>
      <c r="M67" s="9"/>
      <c r="N67" s="9"/>
      <c r="O67" s="9"/>
      <c r="P67" s="39"/>
      <c r="Q67" s="40"/>
      <c r="R67" s="9"/>
    </row>
    <row r="68" spans="1:18" ht="18.75" customHeight="1">
      <c r="A68" s="80">
        <v>1807209</v>
      </c>
      <c r="B68" s="83" t="s">
        <v>127</v>
      </c>
      <c r="C68" s="79">
        <v>73</v>
      </c>
      <c r="D68" s="79">
        <v>77</v>
      </c>
      <c r="E68" s="79">
        <v>102.5</v>
      </c>
      <c r="F68" s="79">
        <v>39</v>
      </c>
      <c r="G68" s="79">
        <v>37</v>
      </c>
      <c r="H68" s="79">
        <v>12</v>
      </c>
      <c r="I68" s="79">
        <v>12</v>
      </c>
      <c r="J68" s="34">
        <f t="shared" si="3"/>
        <v>252.5</v>
      </c>
      <c r="K68" s="34">
        <f aca="true" t="shared" si="4" ref="K68:K115">SUM(C68:I68)</f>
        <v>352.5</v>
      </c>
      <c r="L68" s="34">
        <v>66</v>
      </c>
      <c r="M68" s="9"/>
      <c r="N68" s="9"/>
      <c r="O68" s="9"/>
      <c r="P68" s="39"/>
      <c r="Q68" s="40"/>
      <c r="R68" s="9"/>
    </row>
    <row r="69" spans="1:18" ht="18.75" customHeight="1">
      <c r="A69" s="80">
        <v>1807310</v>
      </c>
      <c r="B69" s="85" t="s">
        <v>180</v>
      </c>
      <c r="C69" s="79">
        <v>84</v>
      </c>
      <c r="D69" s="79">
        <v>99</v>
      </c>
      <c r="E69" s="79">
        <v>73.5</v>
      </c>
      <c r="F69" s="79">
        <v>39</v>
      </c>
      <c r="G69" s="79">
        <v>29</v>
      </c>
      <c r="H69" s="79">
        <v>16</v>
      </c>
      <c r="I69" s="79">
        <v>12</v>
      </c>
      <c r="J69" s="34">
        <f t="shared" si="3"/>
        <v>256.5</v>
      </c>
      <c r="K69" s="34">
        <f t="shared" si="4"/>
        <v>352.5</v>
      </c>
      <c r="L69" s="34">
        <v>67</v>
      </c>
      <c r="M69" s="9"/>
      <c r="N69" s="9"/>
      <c r="O69" s="9"/>
      <c r="P69" s="39"/>
      <c r="Q69" s="40"/>
      <c r="R69" s="9"/>
    </row>
    <row r="70" spans="1:18" ht="18.75" customHeight="1">
      <c r="A70" s="80">
        <v>1807114</v>
      </c>
      <c r="B70" s="82" t="s">
        <v>95</v>
      </c>
      <c r="C70" s="79">
        <v>86</v>
      </c>
      <c r="D70" s="79">
        <v>54</v>
      </c>
      <c r="E70" s="79">
        <v>107</v>
      </c>
      <c r="F70" s="79">
        <v>43</v>
      </c>
      <c r="G70" s="79">
        <v>36</v>
      </c>
      <c r="H70" s="79">
        <v>12</v>
      </c>
      <c r="I70" s="79">
        <v>14</v>
      </c>
      <c r="J70" s="34">
        <f t="shared" si="3"/>
        <v>247</v>
      </c>
      <c r="K70" s="34">
        <f t="shared" si="4"/>
        <v>352</v>
      </c>
      <c r="L70" s="34">
        <v>68</v>
      </c>
      <c r="M70" s="9"/>
      <c r="N70" s="9"/>
      <c r="O70" s="9"/>
      <c r="P70" s="39"/>
      <c r="Q70" s="40"/>
      <c r="R70" s="9"/>
    </row>
    <row r="71" spans="1:18" ht="18.75" customHeight="1">
      <c r="A71" s="80">
        <v>1807221</v>
      </c>
      <c r="B71" s="83" t="s">
        <v>138</v>
      </c>
      <c r="C71" s="79">
        <v>69</v>
      </c>
      <c r="D71" s="79">
        <v>84</v>
      </c>
      <c r="E71" s="79">
        <v>86.5</v>
      </c>
      <c r="F71" s="79">
        <v>40</v>
      </c>
      <c r="G71" s="79">
        <v>42</v>
      </c>
      <c r="H71" s="79">
        <v>15</v>
      </c>
      <c r="I71" s="79">
        <v>14</v>
      </c>
      <c r="J71" s="34">
        <f t="shared" si="3"/>
        <v>239.5</v>
      </c>
      <c r="K71" s="34">
        <f t="shared" si="4"/>
        <v>350.5</v>
      </c>
      <c r="L71" s="34">
        <v>69</v>
      </c>
      <c r="M71" s="9"/>
      <c r="N71" s="9"/>
      <c r="O71" s="9"/>
      <c r="P71" s="39"/>
      <c r="Q71" s="40"/>
      <c r="R71" s="9"/>
    </row>
    <row r="72" spans="1:18" ht="18.75" customHeight="1">
      <c r="A72" s="80">
        <v>1807121</v>
      </c>
      <c r="B72" s="82" t="s">
        <v>102</v>
      </c>
      <c r="C72" s="79">
        <v>93</v>
      </c>
      <c r="D72" s="79">
        <v>46</v>
      </c>
      <c r="E72" s="79">
        <v>101</v>
      </c>
      <c r="F72" s="79">
        <v>37</v>
      </c>
      <c r="G72" s="79">
        <v>38</v>
      </c>
      <c r="H72" s="79">
        <v>20</v>
      </c>
      <c r="I72" s="79">
        <v>12</v>
      </c>
      <c r="J72" s="34">
        <f t="shared" si="3"/>
        <v>240</v>
      </c>
      <c r="K72" s="34">
        <f t="shared" si="4"/>
        <v>347</v>
      </c>
      <c r="L72" s="34">
        <v>70</v>
      </c>
      <c r="M72" s="9"/>
      <c r="N72" s="9"/>
      <c r="O72" s="9"/>
      <c r="P72" s="39"/>
      <c r="Q72" s="40"/>
      <c r="R72" s="9"/>
    </row>
    <row r="73" spans="1:18" ht="18.75" customHeight="1">
      <c r="A73" s="80">
        <v>1807315</v>
      </c>
      <c r="B73" s="66" t="s">
        <v>186</v>
      </c>
      <c r="C73" s="79">
        <v>87</v>
      </c>
      <c r="D73" s="79">
        <v>63</v>
      </c>
      <c r="E73" s="79">
        <v>84.5</v>
      </c>
      <c r="F73" s="79">
        <v>44</v>
      </c>
      <c r="G73" s="79">
        <v>40</v>
      </c>
      <c r="H73" s="79">
        <v>16</v>
      </c>
      <c r="I73" s="79">
        <v>12</v>
      </c>
      <c r="J73" s="34">
        <f t="shared" si="3"/>
        <v>234.5</v>
      </c>
      <c r="K73" s="34">
        <f t="shared" si="4"/>
        <v>346.5</v>
      </c>
      <c r="L73" s="34">
        <v>71</v>
      </c>
      <c r="M73" s="9"/>
      <c r="N73" s="9"/>
      <c r="O73" s="9"/>
      <c r="P73" s="39"/>
      <c r="Q73" s="40"/>
      <c r="R73" s="9"/>
    </row>
    <row r="74" spans="1:18" ht="18.75" customHeight="1">
      <c r="A74" s="80">
        <v>1807228</v>
      </c>
      <c r="B74" s="83" t="s">
        <v>145</v>
      </c>
      <c r="C74" s="79">
        <v>78</v>
      </c>
      <c r="D74" s="79">
        <v>78</v>
      </c>
      <c r="E74" s="79">
        <v>76</v>
      </c>
      <c r="F74" s="79">
        <v>41</v>
      </c>
      <c r="G74" s="79">
        <v>39</v>
      </c>
      <c r="H74" s="79">
        <v>18</v>
      </c>
      <c r="I74" s="79">
        <v>13</v>
      </c>
      <c r="J74" s="34">
        <f t="shared" si="3"/>
        <v>232</v>
      </c>
      <c r="K74" s="34">
        <f t="shared" si="4"/>
        <v>343</v>
      </c>
      <c r="L74" s="34">
        <v>72</v>
      </c>
      <c r="M74" s="9"/>
      <c r="N74" s="9"/>
      <c r="O74" s="9"/>
      <c r="P74" s="39"/>
      <c r="Q74" s="40"/>
      <c r="R74" s="9"/>
    </row>
    <row r="75" spans="1:18" ht="18.75" customHeight="1">
      <c r="A75" s="80">
        <v>1807317</v>
      </c>
      <c r="B75" s="66" t="s">
        <v>179</v>
      </c>
      <c r="C75" s="79">
        <v>88</v>
      </c>
      <c r="D75" s="79">
        <v>60</v>
      </c>
      <c r="E75" s="79">
        <v>94</v>
      </c>
      <c r="F75" s="79">
        <v>35</v>
      </c>
      <c r="G75" s="79">
        <v>28</v>
      </c>
      <c r="H75" s="79">
        <v>19</v>
      </c>
      <c r="I75" s="79">
        <v>19</v>
      </c>
      <c r="J75" s="34">
        <f t="shared" si="3"/>
        <v>242</v>
      </c>
      <c r="K75" s="34">
        <f t="shared" si="4"/>
        <v>343</v>
      </c>
      <c r="L75" s="34">
        <v>73</v>
      </c>
      <c r="M75" s="9"/>
      <c r="N75" s="9"/>
      <c r="O75" s="9"/>
      <c r="P75" s="39"/>
      <c r="Q75" s="40"/>
      <c r="R75" s="9"/>
    </row>
    <row r="76" spans="1:18" ht="18.75" customHeight="1">
      <c r="A76" s="80">
        <v>1807307</v>
      </c>
      <c r="B76" s="66" t="s">
        <v>175</v>
      </c>
      <c r="C76" s="79">
        <v>80</v>
      </c>
      <c r="D76" s="79">
        <v>82</v>
      </c>
      <c r="E76" s="79">
        <v>80</v>
      </c>
      <c r="F76" s="79">
        <v>40</v>
      </c>
      <c r="G76" s="79">
        <v>28</v>
      </c>
      <c r="H76" s="79">
        <v>15</v>
      </c>
      <c r="I76" s="79">
        <v>17</v>
      </c>
      <c r="J76" s="34">
        <f t="shared" si="3"/>
        <v>242</v>
      </c>
      <c r="K76" s="34">
        <f t="shared" si="4"/>
        <v>342</v>
      </c>
      <c r="L76" s="34">
        <v>74</v>
      </c>
      <c r="M76" s="9"/>
      <c r="N76" s="9"/>
      <c r="O76" s="9"/>
      <c r="P76" s="39"/>
      <c r="Q76" s="40"/>
      <c r="R76" s="9"/>
    </row>
    <row r="77" spans="1:18" ht="18.75" customHeight="1">
      <c r="A77" s="80">
        <v>1807212</v>
      </c>
      <c r="B77" s="83" t="s">
        <v>130</v>
      </c>
      <c r="C77" s="79">
        <v>72</v>
      </c>
      <c r="D77" s="79">
        <v>67</v>
      </c>
      <c r="E77" s="79">
        <v>99.5</v>
      </c>
      <c r="F77" s="79">
        <v>43</v>
      </c>
      <c r="G77" s="79">
        <v>28</v>
      </c>
      <c r="H77" s="79">
        <v>14</v>
      </c>
      <c r="I77" s="79">
        <v>16</v>
      </c>
      <c r="J77" s="34">
        <f t="shared" si="3"/>
        <v>238.5</v>
      </c>
      <c r="K77" s="34">
        <f t="shared" si="4"/>
        <v>339.5</v>
      </c>
      <c r="L77" s="34">
        <v>75</v>
      </c>
      <c r="M77" s="9"/>
      <c r="N77" s="9"/>
      <c r="O77" s="9"/>
      <c r="P77" s="39"/>
      <c r="Q77" s="40"/>
      <c r="R77" s="9"/>
    </row>
    <row r="78" spans="1:18" ht="18.75" customHeight="1">
      <c r="A78" s="80">
        <v>1807338</v>
      </c>
      <c r="B78" s="85" t="s">
        <v>183</v>
      </c>
      <c r="C78" s="79">
        <v>83</v>
      </c>
      <c r="D78" s="79">
        <v>52</v>
      </c>
      <c r="E78" s="79">
        <v>84.5</v>
      </c>
      <c r="F78" s="79">
        <v>46</v>
      </c>
      <c r="G78" s="79">
        <v>36</v>
      </c>
      <c r="H78" s="79">
        <v>18</v>
      </c>
      <c r="I78" s="79">
        <v>18</v>
      </c>
      <c r="J78" s="34">
        <f t="shared" si="3"/>
        <v>219.5</v>
      </c>
      <c r="K78" s="34">
        <f t="shared" si="4"/>
        <v>337.5</v>
      </c>
      <c r="L78" s="34">
        <v>76</v>
      </c>
      <c r="M78" s="9"/>
      <c r="N78" s="9"/>
      <c r="O78" s="9"/>
      <c r="P78" s="39"/>
      <c r="Q78" s="40"/>
      <c r="R78" s="9"/>
    </row>
    <row r="79" spans="1:18" ht="18.75" customHeight="1">
      <c r="A79" s="80">
        <v>1807229</v>
      </c>
      <c r="B79" s="83" t="s">
        <v>146</v>
      </c>
      <c r="C79" s="79">
        <v>81</v>
      </c>
      <c r="D79" s="79">
        <v>71</v>
      </c>
      <c r="E79" s="79">
        <v>94</v>
      </c>
      <c r="F79" s="79">
        <v>34</v>
      </c>
      <c r="G79" s="79">
        <v>30</v>
      </c>
      <c r="H79" s="79">
        <v>14</v>
      </c>
      <c r="I79" s="79">
        <v>12</v>
      </c>
      <c r="J79" s="34">
        <f t="shared" si="3"/>
        <v>246</v>
      </c>
      <c r="K79" s="34">
        <f t="shared" si="4"/>
        <v>336</v>
      </c>
      <c r="L79" s="34">
        <v>77</v>
      </c>
      <c r="M79" s="9"/>
      <c r="N79" s="9"/>
      <c r="O79" s="9"/>
      <c r="P79" s="39"/>
      <c r="Q79" s="40"/>
      <c r="R79" s="9"/>
    </row>
    <row r="80" spans="1:18" ht="18.75" customHeight="1">
      <c r="A80" s="80">
        <v>1807134</v>
      </c>
      <c r="B80" s="82" t="s">
        <v>115</v>
      </c>
      <c r="C80" s="79">
        <v>84</v>
      </c>
      <c r="D80" s="79">
        <v>59</v>
      </c>
      <c r="E80" s="79">
        <v>93</v>
      </c>
      <c r="F80" s="79">
        <v>34</v>
      </c>
      <c r="G80" s="79">
        <v>36</v>
      </c>
      <c r="H80" s="79">
        <v>11</v>
      </c>
      <c r="I80" s="79">
        <v>16</v>
      </c>
      <c r="J80" s="34">
        <f t="shared" si="3"/>
        <v>236</v>
      </c>
      <c r="K80" s="34">
        <f t="shared" si="4"/>
        <v>333</v>
      </c>
      <c r="L80" s="34">
        <v>78</v>
      </c>
      <c r="M80" s="9"/>
      <c r="N80" s="9"/>
      <c r="O80" s="9"/>
      <c r="P80" s="39"/>
      <c r="Q80" s="40"/>
      <c r="R80" s="9"/>
    </row>
    <row r="81" spans="1:18" ht="18.75" customHeight="1">
      <c r="A81" s="80">
        <v>1807311</v>
      </c>
      <c r="B81" s="85" t="s">
        <v>172</v>
      </c>
      <c r="C81" s="79">
        <v>76</v>
      </c>
      <c r="D81" s="79">
        <v>65</v>
      </c>
      <c r="E81" s="79">
        <v>94.5</v>
      </c>
      <c r="F81" s="79">
        <v>40</v>
      </c>
      <c r="G81" s="79">
        <v>31</v>
      </c>
      <c r="H81" s="79">
        <v>16</v>
      </c>
      <c r="I81" s="79">
        <v>9</v>
      </c>
      <c r="J81" s="34">
        <f t="shared" si="3"/>
        <v>235.5</v>
      </c>
      <c r="K81" s="34">
        <f t="shared" si="4"/>
        <v>331.5</v>
      </c>
      <c r="L81" s="34">
        <v>79</v>
      </c>
      <c r="M81" s="9"/>
      <c r="N81" s="9"/>
      <c r="O81" s="9"/>
      <c r="P81" s="39"/>
      <c r="Q81" s="40"/>
      <c r="R81" s="9"/>
    </row>
    <row r="82" spans="1:18" ht="18.75" customHeight="1">
      <c r="A82" s="80">
        <v>1807213</v>
      </c>
      <c r="B82" s="83" t="s">
        <v>131</v>
      </c>
      <c r="C82" s="79">
        <v>77</v>
      </c>
      <c r="D82" s="79">
        <v>64</v>
      </c>
      <c r="E82" s="79">
        <v>80</v>
      </c>
      <c r="F82" s="79">
        <v>45</v>
      </c>
      <c r="G82" s="79">
        <v>35</v>
      </c>
      <c r="H82" s="79">
        <v>17</v>
      </c>
      <c r="I82" s="79">
        <v>12</v>
      </c>
      <c r="J82" s="34">
        <f t="shared" si="3"/>
        <v>221</v>
      </c>
      <c r="K82" s="34">
        <f t="shared" si="4"/>
        <v>330</v>
      </c>
      <c r="L82" s="34">
        <v>80</v>
      </c>
      <c r="M82" s="9"/>
      <c r="N82" s="9"/>
      <c r="O82" s="9"/>
      <c r="P82" s="39"/>
      <c r="Q82" s="40"/>
      <c r="R82" s="9"/>
    </row>
    <row r="83" spans="1:18" ht="18.75" customHeight="1">
      <c r="A83" s="80">
        <v>1807323</v>
      </c>
      <c r="B83" s="66" t="s">
        <v>181</v>
      </c>
      <c r="C83" s="79">
        <v>75</v>
      </c>
      <c r="D83" s="79">
        <v>82</v>
      </c>
      <c r="E83" s="79">
        <v>64.5</v>
      </c>
      <c r="F83" s="79">
        <v>33</v>
      </c>
      <c r="G83" s="79">
        <v>43</v>
      </c>
      <c r="H83" s="79">
        <v>18</v>
      </c>
      <c r="I83" s="79">
        <v>13</v>
      </c>
      <c r="J83" s="34">
        <f t="shared" si="3"/>
        <v>221.5</v>
      </c>
      <c r="K83" s="34">
        <f t="shared" si="4"/>
        <v>328.5</v>
      </c>
      <c r="L83" s="34">
        <v>81</v>
      </c>
      <c r="M83" s="9"/>
      <c r="N83" s="9"/>
      <c r="O83" s="9"/>
      <c r="P83" s="39"/>
      <c r="Q83" s="40"/>
      <c r="R83" s="9"/>
    </row>
    <row r="84" spans="1:18" ht="18.75" customHeight="1">
      <c r="A84" s="80">
        <v>1807124</v>
      </c>
      <c r="B84" s="57" t="s">
        <v>105</v>
      </c>
      <c r="C84" s="79">
        <v>81</v>
      </c>
      <c r="D84" s="79">
        <v>60</v>
      </c>
      <c r="E84" s="79">
        <v>88</v>
      </c>
      <c r="F84" s="79">
        <v>36</v>
      </c>
      <c r="G84" s="79">
        <v>36</v>
      </c>
      <c r="H84" s="79">
        <v>12</v>
      </c>
      <c r="I84" s="79">
        <v>15</v>
      </c>
      <c r="J84" s="34">
        <f t="shared" si="3"/>
        <v>229</v>
      </c>
      <c r="K84" s="34">
        <f t="shared" si="4"/>
        <v>328</v>
      </c>
      <c r="L84" s="34">
        <v>82</v>
      </c>
      <c r="M84" s="9"/>
      <c r="N84" s="9"/>
      <c r="O84" s="9"/>
      <c r="P84" s="39"/>
      <c r="Q84" s="40"/>
      <c r="R84" s="9"/>
    </row>
    <row r="85" spans="1:18" ht="18.75" customHeight="1">
      <c r="A85" s="80">
        <v>1807111</v>
      </c>
      <c r="B85" s="57" t="s">
        <v>92</v>
      </c>
      <c r="C85" s="79">
        <v>87</v>
      </c>
      <c r="D85" s="79">
        <v>58</v>
      </c>
      <c r="E85" s="79">
        <v>75</v>
      </c>
      <c r="F85" s="79">
        <v>47</v>
      </c>
      <c r="G85" s="79">
        <v>28</v>
      </c>
      <c r="H85" s="79">
        <v>15</v>
      </c>
      <c r="I85" s="79">
        <v>15</v>
      </c>
      <c r="J85" s="34">
        <f t="shared" si="3"/>
        <v>220</v>
      </c>
      <c r="K85" s="34">
        <f t="shared" si="4"/>
        <v>325</v>
      </c>
      <c r="L85" s="34">
        <v>83</v>
      </c>
      <c r="M85" s="9"/>
      <c r="N85" s="9"/>
      <c r="O85" s="9"/>
      <c r="P85" s="39"/>
      <c r="Q85" s="40"/>
      <c r="R85" s="9"/>
    </row>
    <row r="86" spans="1:18" ht="18.75" customHeight="1">
      <c r="A86" s="80">
        <v>1807313</v>
      </c>
      <c r="B86" s="85" t="s">
        <v>182</v>
      </c>
      <c r="C86" s="79">
        <v>79</v>
      </c>
      <c r="D86" s="79">
        <v>58</v>
      </c>
      <c r="E86" s="79">
        <v>67.5</v>
      </c>
      <c r="F86" s="79">
        <v>42</v>
      </c>
      <c r="G86" s="79">
        <v>37</v>
      </c>
      <c r="H86" s="79">
        <v>20</v>
      </c>
      <c r="I86" s="79">
        <v>20</v>
      </c>
      <c r="J86" s="34">
        <f t="shared" si="3"/>
        <v>204.5</v>
      </c>
      <c r="K86" s="34">
        <f t="shared" si="4"/>
        <v>323.5</v>
      </c>
      <c r="L86" s="34">
        <v>84</v>
      </c>
      <c r="M86" s="9"/>
      <c r="N86" s="9"/>
      <c r="O86" s="9"/>
      <c r="P86" s="39"/>
      <c r="Q86" s="40"/>
      <c r="R86" s="9"/>
    </row>
    <row r="87" spans="1:18" ht="18.75" customHeight="1">
      <c r="A87" s="80">
        <v>1807132</v>
      </c>
      <c r="B87" s="82" t="s">
        <v>113</v>
      </c>
      <c r="C87" s="79">
        <v>84</v>
      </c>
      <c r="D87" s="79">
        <v>45</v>
      </c>
      <c r="E87" s="79">
        <v>98</v>
      </c>
      <c r="F87" s="79">
        <v>37</v>
      </c>
      <c r="G87" s="79">
        <v>31</v>
      </c>
      <c r="H87" s="79">
        <v>10</v>
      </c>
      <c r="I87" s="79">
        <v>15</v>
      </c>
      <c r="J87" s="34">
        <f t="shared" si="3"/>
        <v>227</v>
      </c>
      <c r="K87" s="34">
        <f t="shared" si="4"/>
        <v>320</v>
      </c>
      <c r="L87" s="34">
        <v>85</v>
      </c>
      <c r="M87" s="9"/>
      <c r="N87" s="9"/>
      <c r="O87" s="9"/>
      <c r="P87" s="39"/>
      <c r="Q87" s="40"/>
      <c r="R87" s="9"/>
    </row>
    <row r="88" spans="1:18" ht="18.75" customHeight="1">
      <c r="A88" s="80">
        <v>1807312</v>
      </c>
      <c r="B88" s="66" t="s">
        <v>184</v>
      </c>
      <c r="C88" s="79">
        <v>89</v>
      </c>
      <c r="D88" s="79">
        <v>47</v>
      </c>
      <c r="E88" s="79">
        <v>62.5</v>
      </c>
      <c r="F88" s="79">
        <v>44</v>
      </c>
      <c r="G88" s="79">
        <v>46</v>
      </c>
      <c r="H88" s="79">
        <v>17</v>
      </c>
      <c r="I88" s="79">
        <v>14</v>
      </c>
      <c r="J88" s="34">
        <f t="shared" si="3"/>
        <v>198.5</v>
      </c>
      <c r="K88" s="34">
        <f t="shared" si="4"/>
        <v>319.5</v>
      </c>
      <c r="L88" s="34">
        <v>86</v>
      </c>
      <c r="M88" s="9"/>
      <c r="N88" s="9"/>
      <c r="O88" s="9"/>
      <c r="P88" s="39"/>
      <c r="Q88" s="40"/>
      <c r="R88" s="9"/>
    </row>
    <row r="89" spans="1:18" ht="18.75" customHeight="1">
      <c r="A89" s="80">
        <v>1807105</v>
      </c>
      <c r="B89" s="57" t="s">
        <v>87</v>
      </c>
      <c r="C89" s="79">
        <v>80</v>
      </c>
      <c r="D89" s="79">
        <v>54</v>
      </c>
      <c r="E89" s="79">
        <v>98</v>
      </c>
      <c r="F89" s="79">
        <v>32</v>
      </c>
      <c r="G89" s="79">
        <v>26</v>
      </c>
      <c r="H89" s="79">
        <v>19</v>
      </c>
      <c r="I89" s="79">
        <v>10</v>
      </c>
      <c r="J89" s="34">
        <f t="shared" si="3"/>
        <v>232</v>
      </c>
      <c r="K89" s="34">
        <f t="shared" si="4"/>
        <v>319</v>
      </c>
      <c r="L89" s="34">
        <v>87</v>
      </c>
      <c r="M89" s="9"/>
      <c r="N89" s="9"/>
      <c r="O89" s="9"/>
      <c r="P89" s="39"/>
      <c r="Q89" s="40"/>
      <c r="R89" s="9"/>
    </row>
    <row r="90" spans="1:18" ht="18.75" customHeight="1">
      <c r="A90" s="80">
        <v>1807119</v>
      </c>
      <c r="B90" s="82" t="s">
        <v>100</v>
      </c>
      <c r="C90" s="79">
        <v>71</v>
      </c>
      <c r="D90" s="79">
        <v>59</v>
      </c>
      <c r="E90" s="79">
        <v>97</v>
      </c>
      <c r="F90" s="79">
        <v>32</v>
      </c>
      <c r="G90" s="79">
        <v>31</v>
      </c>
      <c r="H90" s="79">
        <v>14</v>
      </c>
      <c r="I90" s="79">
        <v>14</v>
      </c>
      <c r="J90" s="34">
        <f t="shared" si="3"/>
        <v>227</v>
      </c>
      <c r="K90" s="34">
        <f t="shared" si="4"/>
        <v>318</v>
      </c>
      <c r="L90" s="34">
        <v>88</v>
      </c>
      <c r="M90" s="9"/>
      <c r="N90" s="9"/>
      <c r="O90" s="9"/>
      <c r="P90" s="39"/>
      <c r="Q90" s="40"/>
      <c r="R90" s="9"/>
    </row>
    <row r="91" spans="1:18" ht="18.75" customHeight="1">
      <c r="A91" s="80">
        <v>1807137</v>
      </c>
      <c r="B91" s="81" t="s">
        <v>118</v>
      </c>
      <c r="C91" s="79">
        <v>84</v>
      </c>
      <c r="D91" s="79">
        <v>45</v>
      </c>
      <c r="E91" s="79">
        <v>86</v>
      </c>
      <c r="F91" s="79">
        <v>37</v>
      </c>
      <c r="G91" s="79">
        <v>37</v>
      </c>
      <c r="H91" s="79">
        <v>13</v>
      </c>
      <c r="I91" s="79">
        <v>12</v>
      </c>
      <c r="J91" s="34">
        <f t="shared" si="3"/>
        <v>215</v>
      </c>
      <c r="K91" s="34">
        <f t="shared" si="4"/>
        <v>314</v>
      </c>
      <c r="L91" s="34">
        <v>89</v>
      </c>
      <c r="M91" s="9"/>
      <c r="N91" s="9"/>
      <c r="O91" s="9"/>
      <c r="P91" s="39"/>
      <c r="Q91" s="40"/>
      <c r="R91" s="9"/>
    </row>
    <row r="92" spans="1:18" ht="18.75" customHeight="1">
      <c r="A92" s="80">
        <v>1807118</v>
      </c>
      <c r="B92" s="82" t="s">
        <v>99</v>
      </c>
      <c r="C92" s="79">
        <v>88</v>
      </c>
      <c r="D92" s="79">
        <v>37</v>
      </c>
      <c r="E92" s="79">
        <v>95</v>
      </c>
      <c r="F92" s="79">
        <v>19</v>
      </c>
      <c r="G92" s="79">
        <v>37</v>
      </c>
      <c r="H92" s="79">
        <v>19</v>
      </c>
      <c r="I92" s="79">
        <v>13</v>
      </c>
      <c r="J92" s="34">
        <f t="shared" si="3"/>
        <v>220</v>
      </c>
      <c r="K92" s="34">
        <f t="shared" si="4"/>
        <v>308</v>
      </c>
      <c r="L92" s="34">
        <v>90</v>
      </c>
      <c r="M92" s="9"/>
      <c r="N92" s="9"/>
      <c r="O92" s="9"/>
      <c r="P92" s="39"/>
      <c r="Q92" s="40"/>
      <c r="R92" s="9"/>
    </row>
    <row r="93" spans="1:18" ht="18.75" customHeight="1">
      <c r="A93" s="80">
        <v>1807206</v>
      </c>
      <c r="B93" s="83" t="s">
        <v>124</v>
      </c>
      <c r="C93" s="79">
        <v>69</v>
      </c>
      <c r="D93" s="79">
        <v>47</v>
      </c>
      <c r="E93" s="79">
        <v>76</v>
      </c>
      <c r="F93" s="79">
        <v>41</v>
      </c>
      <c r="G93" s="79">
        <v>37</v>
      </c>
      <c r="H93" s="79">
        <v>15</v>
      </c>
      <c r="I93" s="79">
        <v>15</v>
      </c>
      <c r="J93" s="34">
        <f t="shared" si="3"/>
        <v>192</v>
      </c>
      <c r="K93" s="34">
        <f t="shared" si="4"/>
        <v>300</v>
      </c>
      <c r="L93" s="34">
        <v>91</v>
      </c>
      <c r="M93" s="9"/>
      <c r="N93" s="9"/>
      <c r="O93" s="9"/>
      <c r="P93" s="39"/>
      <c r="Q93" s="40"/>
      <c r="R93" s="9"/>
    </row>
    <row r="94" spans="1:18" ht="18.75" customHeight="1">
      <c r="A94" s="80">
        <v>1807110</v>
      </c>
      <c r="B94" s="57" t="s">
        <v>91</v>
      </c>
      <c r="C94" s="79">
        <v>64</v>
      </c>
      <c r="D94" s="79">
        <v>72</v>
      </c>
      <c r="E94" s="79">
        <v>86</v>
      </c>
      <c r="F94" s="79">
        <v>13</v>
      </c>
      <c r="G94" s="79">
        <v>29</v>
      </c>
      <c r="H94" s="79">
        <v>17</v>
      </c>
      <c r="I94" s="79">
        <v>14</v>
      </c>
      <c r="J94" s="34">
        <f t="shared" si="3"/>
        <v>222</v>
      </c>
      <c r="K94" s="34">
        <f t="shared" si="4"/>
        <v>295</v>
      </c>
      <c r="L94" s="34">
        <v>92</v>
      </c>
      <c r="M94" s="9"/>
      <c r="N94" s="9"/>
      <c r="O94" s="9"/>
      <c r="P94" s="39"/>
      <c r="Q94" s="40"/>
      <c r="R94" s="9"/>
    </row>
    <row r="95" spans="1:18" ht="18.75" customHeight="1">
      <c r="A95" s="80">
        <v>1807230</v>
      </c>
      <c r="B95" s="83" t="s">
        <v>147</v>
      </c>
      <c r="C95" s="79">
        <v>60</v>
      </c>
      <c r="D95" s="79">
        <v>57</v>
      </c>
      <c r="E95" s="79">
        <v>88</v>
      </c>
      <c r="F95" s="79">
        <v>34</v>
      </c>
      <c r="G95" s="79">
        <v>34</v>
      </c>
      <c r="H95" s="79">
        <v>11</v>
      </c>
      <c r="I95" s="79">
        <v>11</v>
      </c>
      <c r="J95" s="34">
        <f t="shared" si="3"/>
        <v>205</v>
      </c>
      <c r="K95" s="34">
        <f t="shared" si="4"/>
        <v>295</v>
      </c>
      <c r="L95" s="34">
        <v>93</v>
      </c>
      <c r="M95" s="9"/>
      <c r="N95" s="9"/>
      <c r="O95" s="9"/>
      <c r="P95" s="39"/>
      <c r="Q95" s="40"/>
      <c r="R95" s="9"/>
    </row>
    <row r="96" spans="1:18" ht="18.75" customHeight="1">
      <c r="A96" s="80">
        <v>1807322</v>
      </c>
      <c r="B96" s="66" t="s">
        <v>192</v>
      </c>
      <c r="C96" s="79">
        <v>84</v>
      </c>
      <c r="D96" s="79">
        <v>38</v>
      </c>
      <c r="E96" s="79">
        <v>43</v>
      </c>
      <c r="F96" s="79">
        <v>46</v>
      </c>
      <c r="G96" s="79">
        <v>45</v>
      </c>
      <c r="H96" s="79">
        <v>17</v>
      </c>
      <c r="I96" s="79">
        <v>13</v>
      </c>
      <c r="J96" s="34">
        <f t="shared" si="3"/>
        <v>165</v>
      </c>
      <c r="K96" s="34">
        <f t="shared" si="4"/>
        <v>286</v>
      </c>
      <c r="L96" s="34">
        <v>94</v>
      </c>
      <c r="M96" s="9"/>
      <c r="N96" s="9"/>
      <c r="O96" s="9"/>
      <c r="P96" s="39"/>
      <c r="Q96" s="40"/>
      <c r="R96" s="9"/>
    </row>
    <row r="97" spans="1:18" ht="18.75" customHeight="1">
      <c r="A97" s="80">
        <v>1807316</v>
      </c>
      <c r="B97" s="66" t="s">
        <v>187</v>
      </c>
      <c r="C97" s="79">
        <v>54</v>
      </c>
      <c r="D97" s="79">
        <v>77</v>
      </c>
      <c r="E97" s="79">
        <v>46</v>
      </c>
      <c r="F97" s="79">
        <v>38</v>
      </c>
      <c r="G97" s="79">
        <v>35</v>
      </c>
      <c r="H97" s="79">
        <v>18</v>
      </c>
      <c r="I97" s="79">
        <v>16</v>
      </c>
      <c r="J97" s="34">
        <f t="shared" si="3"/>
        <v>177</v>
      </c>
      <c r="K97" s="34">
        <f t="shared" si="4"/>
        <v>284</v>
      </c>
      <c r="L97" s="34">
        <v>95</v>
      </c>
      <c r="M97" s="9"/>
      <c r="N97" s="9"/>
      <c r="O97" s="9"/>
      <c r="P97" s="39"/>
      <c r="Q97" s="40"/>
      <c r="R97" s="9"/>
    </row>
    <row r="98" spans="1:18" ht="18.75" customHeight="1">
      <c r="A98" s="80">
        <v>1807237</v>
      </c>
      <c r="B98" s="83" t="s">
        <v>154</v>
      </c>
      <c r="C98" s="79">
        <v>68</v>
      </c>
      <c r="D98" s="79">
        <v>45</v>
      </c>
      <c r="E98" s="79">
        <v>78.5</v>
      </c>
      <c r="F98" s="79">
        <v>32</v>
      </c>
      <c r="G98" s="79">
        <v>33</v>
      </c>
      <c r="H98" s="79">
        <v>13</v>
      </c>
      <c r="I98" s="79">
        <v>14</v>
      </c>
      <c r="J98" s="34">
        <f t="shared" si="3"/>
        <v>191.5</v>
      </c>
      <c r="K98" s="34">
        <f t="shared" si="4"/>
        <v>283.5</v>
      </c>
      <c r="L98" s="34">
        <v>96</v>
      </c>
      <c r="M98" s="9"/>
      <c r="N98" s="9"/>
      <c r="O98" s="9"/>
      <c r="P98" s="39"/>
      <c r="Q98" s="40"/>
      <c r="R98" s="9"/>
    </row>
    <row r="99" spans="1:18" ht="18.75" customHeight="1">
      <c r="A99" s="80">
        <v>1807217</v>
      </c>
      <c r="B99" s="83" t="s">
        <v>135</v>
      </c>
      <c r="C99" s="79">
        <v>75</v>
      </c>
      <c r="D99" s="79">
        <v>38</v>
      </c>
      <c r="E99" s="79">
        <v>85</v>
      </c>
      <c r="F99" s="79">
        <v>32</v>
      </c>
      <c r="G99" s="79">
        <v>31</v>
      </c>
      <c r="H99" s="79">
        <v>13</v>
      </c>
      <c r="I99" s="79">
        <v>9</v>
      </c>
      <c r="J99" s="34">
        <f aca="true" t="shared" si="5" ref="J99:J115">SUM(C99:E99)</f>
        <v>198</v>
      </c>
      <c r="K99" s="34">
        <f t="shared" si="4"/>
        <v>283</v>
      </c>
      <c r="L99" s="34">
        <v>97</v>
      </c>
      <c r="M99" s="9"/>
      <c r="N99" s="9"/>
      <c r="O99" s="9"/>
      <c r="P99" s="39"/>
      <c r="Q99" s="40"/>
      <c r="R99" s="9"/>
    </row>
    <row r="100" spans="1:18" ht="18.75" customHeight="1">
      <c r="A100" s="80">
        <v>1807339</v>
      </c>
      <c r="B100" s="66" t="s">
        <v>185</v>
      </c>
      <c r="C100" s="86">
        <v>86</v>
      </c>
      <c r="D100" s="86">
        <v>23</v>
      </c>
      <c r="E100" s="86">
        <v>91</v>
      </c>
      <c r="F100" s="86">
        <v>35</v>
      </c>
      <c r="G100" s="86">
        <v>30</v>
      </c>
      <c r="H100" s="86">
        <v>7</v>
      </c>
      <c r="I100" s="86">
        <v>7</v>
      </c>
      <c r="J100" s="34">
        <f t="shared" si="5"/>
        <v>200</v>
      </c>
      <c r="K100" s="34">
        <f t="shared" si="4"/>
        <v>279</v>
      </c>
      <c r="L100" s="34">
        <v>98</v>
      </c>
      <c r="M100" s="9"/>
      <c r="N100" s="9"/>
      <c r="O100" s="9"/>
      <c r="P100" s="39"/>
      <c r="Q100" s="40"/>
      <c r="R100" s="9"/>
    </row>
    <row r="101" spans="1:18" ht="18.75" customHeight="1">
      <c r="A101" s="80">
        <v>1807225</v>
      </c>
      <c r="B101" s="83" t="s">
        <v>142</v>
      </c>
      <c r="C101" s="79">
        <v>59</v>
      </c>
      <c r="D101" s="79">
        <v>54</v>
      </c>
      <c r="E101" s="79">
        <v>44.5</v>
      </c>
      <c r="F101" s="79">
        <v>35</v>
      </c>
      <c r="G101" s="79">
        <v>42</v>
      </c>
      <c r="H101" s="79">
        <v>18</v>
      </c>
      <c r="I101" s="79">
        <v>20</v>
      </c>
      <c r="J101" s="34">
        <f t="shared" si="5"/>
        <v>157.5</v>
      </c>
      <c r="K101" s="34">
        <f t="shared" si="4"/>
        <v>272.5</v>
      </c>
      <c r="L101" s="34">
        <v>99</v>
      </c>
      <c r="M101" s="9"/>
      <c r="N101" s="9"/>
      <c r="O101" s="9"/>
      <c r="P101" s="39"/>
      <c r="Q101" s="40"/>
      <c r="R101" s="9"/>
    </row>
    <row r="102" spans="1:18" ht="18.75" customHeight="1">
      <c r="A102" s="80">
        <v>1807122</v>
      </c>
      <c r="B102" s="57" t="s">
        <v>103</v>
      </c>
      <c r="C102" s="79">
        <v>85</v>
      </c>
      <c r="D102" s="79">
        <v>30</v>
      </c>
      <c r="E102" s="79">
        <v>60.5</v>
      </c>
      <c r="F102" s="79">
        <v>35</v>
      </c>
      <c r="G102" s="79">
        <v>36</v>
      </c>
      <c r="H102" s="79">
        <v>11</v>
      </c>
      <c r="I102" s="79">
        <v>12</v>
      </c>
      <c r="J102" s="34">
        <f t="shared" si="5"/>
        <v>175.5</v>
      </c>
      <c r="K102" s="34">
        <f t="shared" si="4"/>
        <v>269.5</v>
      </c>
      <c r="L102" s="34">
        <v>100</v>
      </c>
      <c r="M102" s="9"/>
      <c r="N102" s="9"/>
      <c r="O102" s="9"/>
      <c r="P102" s="39"/>
      <c r="Q102" s="40"/>
      <c r="R102" s="9"/>
    </row>
    <row r="103" spans="1:18" ht="18.75" customHeight="1">
      <c r="A103" s="80">
        <v>1807233</v>
      </c>
      <c r="B103" s="83" t="s">
        <v>150</v>
      </c>
      <c r="C103" s="79">
        <v>56</v>
      </c>
      <c r="D103" s="79">
        <v>57</v>
      </c>
      <c r="E103" s="79">
        <v>60</v>
      </c>
      <c r="F103" s="79">
        <v>34</v>
      </c>
      <c r="G103" s="79">
        <v>34</v>
      </c>
      <c r="H103" s="79">
        <v>16</v>
      </c>
      <c r="I103" s="79">
        <v>9</v>
      </c>
      <c r="J103" s="34">
        <f t="shared" si="5"/>
        <v>173</v>
      </c>
      <c r="K103" s="34">
        <f t="shared" si="4"/>
        <v>266</v>
      </c>
      <c r="L103" s="34">
        <v>101</v>
      </c>
      <c r="M103" s="9"/>
      <c r="N103" s="9"/>
      <c r="O103" s="9"/>
      <c r="P103" s="39"/>
      <c r="Q103" s="40"/>
      <c r="R103" s="9"/>
    </row>
    <row r="104" spans="1:18" ht="18.75" customHeight="1">
      <c r="A104" s="80">
        <v>1807120</v>
      </c>
      <c r="B104" s="57" t="s">
        <v>101</v>
      </c>
      <c r="C104" s="79">
        <v>71</v>
      </c>
      <c r="D104" s="79">
        <v>36</v>
      </c>
      <c r="E104" s="79">
        <v>62.5</v>
      </c>
      <c r="F104" s="79">
        <v>37</v>
      </c>
      <c r="G104" s="79">
        <v>37</v>
      </c>
      <c r="H104" s="79">
        <v>12</v>
      </c>
      <c r="I104" s="79">
        <v>10</v>
      </c>
      <c r="J104" s="34">
        <f t="shared" si="5"/>
        <v>169.5</v>
      </c>
      <c r="K104" s="34">
        <f t="shared" si="4"/>
        <v>265.5</v>
      </c>
      <c r="L104" s="34">
        <v>102</v>
      </c>
      <c r="M104" s="9"/>
      <c r="N104" s="9"/>
      <c r="O104" s="9"/>
      <c r="P104" s="39"/>
      <c r="Q104" s="40"/>
      <c r="R104" s="9"/>
    </row>
    <row r="105" spans="1:18" ht="18.75" customHeight="1">
      <c r="A105" s="80">
        <v>1807232</v>
      </c>
      <c r="B105" s="83" t="s">
        <v>149</v>
      </c>
      <c r="C105" s="79">
        <v>65</v>
      </c>
      <c r="D105" s="79">
        <v>69</v>
      </c>
      <c r="E105" s="79">
        <v>51.5</v>
      </c>
      <c r="F105" s="79">
        <v>28</v>
      </c>
      <c r="G105" s="79">
        <v>28</v>
      </c>
      <c r="H105" s="79">
        <v>13</v>
      </c>
      <c r="I105" s="79">
        <v>11</v>
      </c>
      <c r="J105" s="34">
        <f t="shared" si="5"/>
        <v>185.5</v>
      </c>
      <c r="K105" s="34">
        <f t="shared" si="4"/>
        <v>265.5</v>
      </c>
      <c r="L105" s="34">
        <v>103</v>
      </c>
      <c r="M105" s="9"/>
      <c r="N105" s="9"/>
      <c r="O105" s="9"/>
      <c r="P105" s="39"/>
      <c r="Q105" s="40"/>
      <c r="R105" s="9"/>
    </row>
    <row r="106" spans="1:18" ht="18.75" customHeight="1">
      <c r="A106" s="80">
        <v>1807203</v>
      </c>
      <c r="B106" s="83" t="s">
        <v>121</v>
      </c>
      <c r="C106" s="79">
        <v>58</v>
      </c>
      <c r="D106" s="79">
        <v>51</v>
      </c>
      <c r="E106" s="79">
        <v>46</v>
      </c>
      <c r="F106" s="79">
        <v>38</v>
      </c>
      <c r="G106" s="79">
        <v>38</v>
      </c>
      <c r="H106" s="79">
        <v>16</v>
      </c>
      <c r="I106" s="79">
        <v>13</v>
      </c>
      <c r="J106" s="34">
        <f t="shared" si="5"/>
        <v>155</v>
      </c>
      <c r="K106" s="34">
        <f t="shared" si="4"/>
        <v>260</v>
      </c>
      <c r="L106" s="34">
        <v>104</v>
      </c>
      <c r="M106" s="9"/>
      <c r="N106" s="9"/>
      <c r="O106" s="9"/>
      <c r="P106" s="39"/>
      <c r="Q106" s="40"/>
      <c r="R106" s="9"/>
    </row>
    <row r="107" spans="1:18" ht="18.75" customHeight="1">
      <c r="A107" s="80">
        <v>1807319</v>
      </c>
      <c r="B107" s="66" t="s">
        <v>193</v>
      </c>
      <c r="C107" s="79">
        <v>69</v>
      </c>
      <c r="D107" s="79">
        <v>21</v>
      </c>
      <c r="E107" s="79">
        <v>70</v>
      </c>
      <c r="F107" s="79">
        <v>34</v>
      </c>
      <c r="G107" s="79">
        <v>45</v>
      </c>
      <c r="H107" s="79">
        <v>14</v>
      </c>
      <c r="I107" s="79">
        <v>5</v>
      </c>
      <c r="J107" s="34">
        <f t="shared" si="5"/>
        <v>160</v>
      </c>
      <c r="K107" s="34">
        <f t="shared" si="4"/>
        <v>258</v>
      </c>
      <c r="L107" s="34">
        <v>105</v>
      </c>
      <c r="M107" s="9"/>
      <c r="N107" s="9"/>
      <c r="O107" s="9"/>
      <c r="P107" s="39"/>
      <c r="Q107" s="40"/>
      <c r="R107" s="9"/>
    </row>
    <row r="108" spans="1:18" ht="18.75" customHeight="1">
      <c r="A108" s="80">
        <v>1807321</v>
      </c>
      <c r="B108" s="66" t="s">
        <v>188</v>
      </c>
      <c r="C108" s="79">
        <v>59</v>
      </c>
      <c r="D108" s="79">
        <v>54</v>
      </c>
      <c r="E108" s="79">
        <v>37</v>
      </c>
      <c r="F108" s="79">
        <v>38</v>
      </c>
      <c r="G108" s="79">
        <v>37</v>
      </c>
      <c r="H108" s="79">
        <v>15</v>
      </c>
      <c r="I108" s="79">
        <v>15</v>
      </c>
      <c r="J108" s="34">
        <f t="shared" si="5"/>
        <v>150</v>
      </c>
      <c r="K108" s="34">
        <f t="shared" si="4"/>
        <v>255</v>
      </c>
      <c r="L108" s="34">
        <v>106</v>
      </c>
      <c r="M108" s="9"/>
      <c r="N108" s="9"/>
      <c r="O108" s="9"/>
      <c r="P108" s="39"/>
      <c r="Q108" s="40"/>
      <c r="R108" s="9"/>
    </row>
    <row r="109" spans="1:18" ht="18.75" customHeight="1">
      <c r="A109" s="80">
        <v>1807123</v>
      </c>
      <c r="B109" s="57" t="s">
        <v>104</v>
      </c>
      <c r="C109" s="79">
        <v>75</v>
      </c>
      <c r="D109" s="79">
        <v>32</v>
      </c>
      <c r="E109" s="79">
        <v>57</v>
      </c>
      <c r="F109" s="79">
        <v>28</v>
      </c>
      <c r="G109" s="79">
        <v>32</v>
      </c>
      <c r="H109" s="79">
        <v>10</v>
      </c>
      <c r="I109" s="79">
        <v>12</v>
      </c>
      <c r="J109" s="34">
        <f t="shared" si="5"/>
        <v>164</v>
      </c>
      <c r="K109" s="34">
        <f t="shared" si="4"/>
        <v>246</v>
      </c>
      <c r="L109" s="34">
        <v>107</v>
      </c>
      <c r="M109" s="9"/>
      <c r="N109" s="9"/>
      <c r="O109" s="9"/>
      <c r="P109" s="39"/>
      <c r="Q109" s="40"/>
      <c r="R109" s="9"/>
    </row>
    <row r="110" spans="1:18" ht="18.75" customHeight="1">
      <c r="A110" s="80">
        <v>1807314</v>
      </c>
      <c r="B110" s="66" t="s">
        <v>189</v>
      </c>
      <c r="C110" s="79">
        <v>73</v>
      </c>
      <c r="D110" s="79">
        <v>43</v>
      </c>
      <c r="E110" s="79">
        <v>49</v>
      </c>
      <c r="F110" s="79">
        <v>25</v>
      </c>
      <c r="G110" s="79">
        <v>33</v>
      </c>
      <c r="H110" s="79">
        <v>7</v>
      </c>
      <c r="I110" s="79">
        <v>7</v>
      </c>
      <c r="J110" s="34">
        <f t="shared" si="5"/>
        <v>165</v>
      </c>
      <c r="K110" s="34">
        <f t="shared" si="4"/>
        <v>237</v>
      </c>
      <c r="L110" s="34">
        <v>108</v>
      </c>
      <c r="M110" s="9"/>
      <c r="N110" s="9"/>
      <c r="O110" s="9"/>
      <c r="P110" s="39"/>
      <c r="Q110" s="40"/>
      <c r="R110" s="9"/>
    </row>
    <row r="111" spans="1:18" ht="18.75" customHeight="1">
      <c r="A111" s="80">
        <v>1807320</v>
      </c>
      <c r="B111" s="66" t="s">
        <v>191</v>
      </c>
      <c r="C111" s="79">
        <v>72</v>
      </c>
      <c r="D111" s="79">
        <v>41</v>
      </c>
      <c r="E111" s="79">
        <v>41</v>
      </c>
      <c r="F111" s="79">
        <v>33</v>
      </c>
      <c r="G111" s="79">
        <v>24</v>
      </c>
      <c r="H111" s="79">
        <v>11</v>
      </c>
      <c r="I111" s="79">
        <v>7</v>
      </c>
      <c r="J111" s="34">
        <f t="shared" si="5"/>
        <v>154</v>
      </c>
      <c r="K111" s="34">
        <f t="shared" si="4"/>
        <v>229</v>
      </c>
      <c r="L111" s="34">
        <v>109</v>
      </c>
      <c r="M111" s="9"/>
      <c r="N111" s="9"/>
      <c r="O111" s="9"/>
      <c r="P111" s="39"/>
      <c r="Q111" s="40"/>
      <c r="R111" s="9"/>
    </row>
    <row r="112" spans="1:18" ht="18.75" customHeight="1">
      <c r="A112" s="80">
        <v>1807318</v>
      </c>
      <c r="B112" s="66" t="s">
        <v>190</v>
      </c>
      <c r="C112" s="79">
        <v>75</v>
      </c>
      <c r="D112" s="79">
        <v>25</v>
      </c>
      <c r="E112" s="79">
        <v>38</v>
      </c>
      <c r="F112" s="79">
        <v>39</v>
      </c>
      <c r="G112" s="79">
        <v>24</v>
      </c>
      <c r="H112" s="79">
        <v>14</v>
      </c>
      <c r="I112" s="79">
        <v>8</v>
      </c>
      <c r="J112" s="34">
        <f t="shared" si="5"/>
        <v>138</v>
      </c>
      <c r="K112" s="34">
        <f t="shared" si="4"/>
        <v>223</v>
      </c>
      <c r="L112" s="34">
        <v>110</v>
      </c>
      <c r="M112" s="9"/>
      <c r="N112" s="9"/>
      <c r="O112" s="9"/>
      <c r="P112" s="39"/>
      <c r="Q112" s="40"/>
      <c r="R112" s="9"/>
    </row>
    <row r="113" spans="1:18" ht="18.75" customHeight="1">
      <c r="A113" s="80">
        <v>1807202</v>
      </c>
      <c r="B113" s="83" t="s">
        <v>120</v>
      </c>
      <c r="C113" s="79">
        <v>52</v>
      </c>
      <c r="D113" s="79">
        <v>28</v>
      </c>
      <c r="E113" s="79">
        <v>49</v>
      </c>
      <c r="F113" s="79">
        <v>29</v>
      </c>
      <c r="G113" s="79">
        <v>30</v>
      </c>
      <c r="H113" s="79">
        <v>16</v>
      </c>
      <c r="I113" s="79">
        <v>12</v>
      </c>
      <c r="J113" s="34">
        <f t="shared" si="5"/>
        <v>129</v>
      </c>
      <c r="K113" s="34">
        <f t="shared" si="4"/>
        <v>216</v>
      </c>
      <c r="L113" s="34">
        <v>111</v>
      </c>
      <c r="M113" s="9"/>
      <c r="N113" s="9"/>
      <c r="O113" s="9"/>
      <c r="P113" s="39"/>
      <c r="Q113" s="40"/>
      <c r="R113" s="9"/>
    </row>
    <row r="114" spans="1:18" ht="18.75" customHeight="1">
      <c r="A114" s="80">
        <v>1807218</v>
      </c>
      <c r="B114" s="83" t="s">
        <v>136</v>
      </c>
      <c r="C114" s="79">
        <v>52</v>
      </c>
      <c r="D114" s="79">
        <v>21</v>
      </c>
      <c r="E114" s="79">
        <v>43</v>
      </c>
      <c r="F114" s="79">
        <v>38</v>
      </c>
      <c r="G114" s="79">
        <v>29</v>
      </c>
      <c r="H114" s="79">
        <v>5</v>
      </c>
      <c r="I114" s="79">
        <v>8</v>
      </c>
      <c r="J114" s="34">
        <f t="shared" si="5"/>
        <v>116</v>
      </c>
      <c r="K114" s="34">
        <f t="shared" si="4"/>
        <v>196</v>
      </c>
      <c r="L114" s="34">
        <v>112</v>
      </c>
      <c r="M114" s="9"/>
      <c r="N114" s="9"/>
      <c r="O114" s="9"/>
      <c r="P114" s="39"/>
      <c r="Q114" s="40"/>
      <c r="R114" s="9"/>
    </row>
    <row r="115" spans="1:18" ht="18.75" customHeight="1">
      <c r="A115" s="80">
        <v>1807135</v>
      </c>
      <c r="B115" s="82" t="s">
        <v>116</v>
      </c>
      <c r="C115" s="79">
        <v>65</v>
      </c>
      <c r="D115" s="79">
        <v>3</v>
      </c>
      <c r="E115" s="79">
        <v>46.5</v>
      </c>
      <c r="F115" s="79">
        <v>16</v>
      </c>
      <c r="G115" s="79">
        <v>26</v>
      </c>
      <c r="H115" s="79">
        <v>9</v>
      </c>
      <c r="I115" s="79">
        <v>6</v>
      </c>
      <c r="J115" s="34">
        <f t="shared" si="5"/>
        <v>114.5</v>
      </c>
      <c r="K115" s="34">
        <f t="shared" si="4"/>
        <v>171.5</v>
      </c>
      <c r="L115" s="34">
        <v>113</v>
      </c>
      <c r="M115" s="9"/>
      <c r="N115" s="9"/>
      <c r="O115" s="9"/>
      <c r="P115" s="39"/>
      <c r="Q115" s="40"/>
      <c r="R115" s="9"/>
    </row>
    <row r="116" spans="1:11" ht="15" customHeight="1">
      <c r="A116" s="95" t="s">
        <v>18</v>
      </c>
      <c r="B116" s="95"/>
      <c r="C116" s="41">
        <f>COUNTA(B3:B115)</f>
        <v>113</v>
      </c>
      <c r="D116" s="41">
        <f>COUNTA(B3:B115)</f>
        <v>113</v>
      </c>
      <c r="E116" s="41">
        <f>COUNTA(B3:B115)</f>
        <v>113</v>
      </c>
      <c r="F116" s="41">
        <f>COUNTA(B3:B115)</f>
        <v>113</v>
      </c>
      <c r="G116" s="41">
        <f>COUNTA(B3:B115)</f>
        <v>113</v>
      </c>
      <c r="H116" s="41">
        <f>COUNTA(B3:B115)</f>
        <v>113</v>
      </c>
      <c r="I116" s="41">
        <f>COUNTA(B3:B115)</f>
        <v>113</v>
      </c>
      <c r="J116" s="41">
        <f>COUNTA(B3:B115)</f>
        <v>113</v>
      </c>
      <c r="K116" s="41">
        <f>COUNTA(B3:B115)</f>
        <v>113</v>
      </c>
    </row>
    <row r="117" spans="1:11" ht="15" customHeight="1">
      <c r="A117" s="91" t="s">
        <v>19</v>
      </c>
      <c r="B117" s="91"/>
      <c r="C117" s="10">
        <f aca="true" t="shared" si="6" ref="C117:K117">SUM(C3:C115)</f>
        <v>9181</v>
      </c>
      <c r="D117" s="10">
        <f t="shared" si="6"/>
        <v>8153</v>
      </c>
      <c r="E117" s="10">
        <f t="shared" si="6"/>
        <v>10196.5</v>
      </c>
      <c r="F117" s="10">
        <f t="shared" si="6"/>
        <v>4721</v>
      </c>
      <c r="G117" s="10">
        <f t="shared" si="6"/>
        <v>4314</v>
      </c>
      <c r="H117" s="10">
        <f t="shared" si="6"/>
        <v>1962</v>
      </c>
      <c r="I117" s="10">
        <f t="shared" si="6"/>
        <v>1804</v>
      </c>
      <c r="J117" s="10">
        <f t="shared" si="6"/>
        <v>27530.5</v>
      </c>
      <c r="K117" s="10">
        <f t="shared" si="6"/>
        <v>40331.5</v>
      </c>
    </row>
    <row r="118" spans="1:15" s="47" customFormat="1" ht="15" customHeight="1">
      <c r="A118" s="96" t="s">
        <v>20</v>
      </c>
      <c r="B118" s="96"/>
      <c r="C118" s="50">
        <f aca="true" t="shared" si="7" ref="C118:K118">AVERAGE(C3:C115)</f>
        <v>81.24778761061947</v>
      </c>
      <c r="D118" s="50">
        <f t="shared" si="7"/>
        <v>72.15044247787611</v>
      </c>
      <c r="E118" s="50">
        <f t="shared" si="7"/>
        <v>90.23451327433628</v>
      </c>
      <c r="F118" s="50">
        <f t="shared" si="7"/>
        <v>41.7787610619469</v>
      </c>
      <c r="G118" s="50">
        <f t="shared" si="7"/>
        <v>38.176991150442475</v>
      </c>
      <c r="H118" s="50">
        <f t="shared" si="7"/>
        <v>17.36283185840708</v>
      </c>
      <c r="I118" s="50">
        <f t="shared" si="7"/>
        <v>15.964601769911505</v>
      </c>
      <c r="J118" s="50">
        <f t="shared" si="7"/>
        <v>243.63274336283186</v>
      </c>
      <c r="K118" s="50">
        <f t="shared" si="7"/>
        <v>356.9159292035398</v>
      </c>
      <c r="L118" s="49"/>
      <c r="M118" s="48"/>
      <c r="N118" s="48"/>
      <c r="O118" s="48"/>
    </row>
    <row r="119" spans="1:9" ht="15" customHeight="1">
      <c r="A119" s="91" t="s">
        <v>21</v>
      </c>
      <c r="B119" s="91"/>
      <c r="C119" s="34">
        <f>COUNTIF(C3:C115,"&gt;=72")</f>
        <v>92</v>
      </c>
      <c r="D119" s="34">
        <f>COUNTIF(D3:D115,"&gt;=72")</f>
        <v>59</v>
      </c>
      <c r="E119" s="34">
        <f>COUNTIF(E3:E115,"&gt;=72")</f>
        <v>92</v>
      </c>
      <c r="F119" s="34">
        <f>COUNTIF(F3:F115,"&gt;=42")</f>
        <v>61</v>
      </c>
      <c r="G119" s="34">
        <f>COUNTIF(G3:G115,"&gt;=30")</f>
        <v>99</v>
      </c>
      <c r="H119" s="34">
        <f>COUNTIF(H3:H115,"&gt;=18")</f>
        <v>54</v>
      </c>
      <c r="I119" s="34">
        <f>COUNTIF(I3:I115,"&gt;=18")</f>
        <v>40</v>
      </c>
    </row>
    <row r="120" spans="1:15" s="43" customFormat="1" ht="15" customHeight="1">
      <c r="A120" s="92" t="s">
        <v>22</v>
      </c>
      <c r="B120" s="92"/>
      <c r="C120" s="46">
        <f aca="true" t="shared" si="8" ref="C120:I120">C119/COUNT(C3:C115)</f>
        <v>0.8141592920353983</v>
      </c>
      <c r="D120" s="46">
        <f t="shared" si="8"/>
        <v>0.5221238938053098</v>
      </c>
      <c r="E120" s="46">
        <f t="shared" si="8"/>
        <v>0.8141592920353983</v>
      </c>
      <c r="F120" s="46">
        <f t="shared" si="8"/>
        <v>0.5398230088495575</v>
      </c>
      <c r="G120" s="46">
        <f t="shared" si="8"/>
        <v>0.8761061946902655</v>
      </c>
      <c r="H120" s="46">
        <f t="shared" si="8"/>
        <v>0.4778761061946903</v>
      </c>
      <c r="I120" s="46">
        <f t="shared" si="8"/>
        <v>0.35398230088495575</v>
      </c>
      <c r="J120" s="45"/>
      <c r="K120" s="45"/>
      <c r="L120" s="45"/>
      <c r="M120" s="44"/>
      <c r="N120" s="44"/>
      <c r="O120" s="44"/>
    </row>
    <row r="121" spans="1:9" ht="15" customHeight="1">
      <c r="A121" s="91" t="s">
        <v>23</v>
      </c>
      <c r="B121" s="91"/>
      <c r="C121" s="34">
        <f>COUNTIF(C3:C115,"&gt;=96")</f>
        <v>9</v>
      </c>
      <c r="D121" s="34">
        <f>COUNTIF(D3:D115,"&gt;=96")</f>
        <v>23</v>
      </c>
      <c r="E121" s="34">
        <f>COUNTIF(E3:E115,"&gt;=96")</f>
        <v>60</v>
      </c>
      <c r="F121" s="34">
        <f>COUNTIF(F3:F115,"&gt;=56")</f>
        <v>4</v>
      </c>
      <c r="G121" s="34">
        <f>COUNTIF(G3:G115,"&gt;=40")</f>
        <v>48</v>
      </c>
      <c r="H121" s="34">
        <f>COUNTIF(H3:H115,"&gt;=24")</f>
        <v>14</v>
      </c>
      <c r="I121" s="34">
        <f>COUNTIF(I3:I115,"&gt;=24")</f>
        <v>11</v>
      </c>
    </row>
    <row r="122" spans="1:15" s="43" customFormat="1" ht="15" customHeight="1">
      <c r="A122" s="92" t="s">
        <v>24</v>
      </c>
      <c r="B122" s="92"/>
      <c r="C122" s="46">
        <f aca="true" t="shared" si="9" ref="C122:I122">C121/COUNT(C3:C115)</f>
        <v>0.07964601769911504</v>
      </c>
      <c r="D122" s="46">
        <f t="shared" si="9"/>
        <v>0.20353982300884957</v>
      </c>
      <c r="E122" s="46">
        <f t="shared" si="9"/>
        <v>0.5309734513274337</v>
      </c>
      <c r="F122" s="46">
        <f t="shared" si="9"/>
        <v>0.035398230088495575</v>
      </c>
      <c r="G122" s="46">
        <f t="shared" si="9"/>
        <v>0.4247787610619469</v>
      </c>
      <c r="H122" s="46">
        <f t="shared" si="9"/>
        <v>0.12389380530973451</v>
      </c>
      <c r="I122" s="46">
        <f t="shared" si="9"/>
        <v>0.09734513274336283</v>
      </c>
      <c r="J122" s="45"/>
      <c r="K122" s="45"/>
      <c r="L122" s="45"/>
      <c r="M122" s="44"/>
      <c r="N122" s="44"/>
      <c r="O122" s="44"/>
    </row>
    <row r="123" spans="1:5" ht="15" customHeight="1">
      <c r="A123" s="88" t="s">
        <v>25</v>
      </c>
      <c r="B123" s="88"/>
      <c r="C123" s="34">
        <f>COUNTIF(C3:C115,"&gt;=100")-COUNTIF(C3:C115,"&gt;=120")</f>
        <v>4</v>
      </c>
      <c r="D123" s="34">
        <f>COUNTIF(D3:D115,"&gt;=100")-COUNTIF(D3:D115,"&gt;=120")</f>
        <v>15</v>
      </c>
      <c r="E123" s="34">
        <f>COUNTIF(E3:E115,"&gt;=100")-COUNTIF(E3:E115,"&gt;=120")</f>
        <v>47</v>
      </c>
    </row>
    <row r="124" spans="1:5" ht="15" customHeight="1">
      <c r="A124" s="88" t="s">
        <v>26</v>
      </c>
      <c r="B124" s="88"/>
      <c r="C124" s="34">
        <f>COUNTIF(C3:C115,"&gt;=90")-COUNTIF(C3:C115,"&gt;=100")</f>
        <v>22</v>
      </c>
      <c r="D124" s="34">
        <f>COUNTIF(D3:D115,"&gt;=90")-COUNTIF(D3:D115,"&gt;=100")</f>
        <v>15</v>
      </c>
      <c r="E124" s="34">
        <f>COUNTIF(E3:E115,"&gt;=90")-COUNTIF(E3:E115,"&gt;=100")</f>
        <v>28</v>
      </c>
    </row>
    <row r="125" spans="1:5" ht="15" customHeight="1">
      <c r="A125" s="88" t="s">
        <v>27</v>
      </c>
      <c r="B125" s="88"/>
      <c r="C125" s="34">
        <f>COUNTIF(C3:C115,"&gt;=80")-COUNTIF(C3:C115,"&gt;=90")</f>
        <v>46</v>
      </c>
      <c r="D125" s="34">
        <f>COUNTIF(D3:D115,"&gt;=80")-COUNTIF(D3:D115,"&gt;=90")</f>
        <v>17</v>
      </c>
      <c r="E125" s="34">
        <f>COUNTIF(E3:E115,"&gt;=80")-COUNTIF(E3:E115,"&gt;=90")</f>
        <v>12</v>
      </c>
    </row>
    <row r="126" spans="1:5" ht="15" customHeight="1">
      <c r="A126" s="88" t="s">
        <v>28</v>
      </c>
      <c r="B126" s="88"/>
      <c r="C126" s="34">
        <f>COUNTIF(C3:C115,"&gt;=70")-COUNTIF(C3:C115,"&gt;=80")</f>
        <v>23</v>
      </c>
      <c r="D126" s="34">
        <f>COUNTIF(D3:D115,"&gt;=70")-COUNTIF(D3:D115,"&gt;=80")</f>
        <v>15</v>
      </c>
      <c r="E126" s="34">
        <f>COUNTIF(E3:E115,"&gt;=70")-COUNTIF(E3:E115,"&gt;=80")</f>
        <v>6</v>
      </c>
    </row>
    <row r="127" spans="1:5" ht="15" customHeight="1">
      <c r="A127" s="87" t="s">
        <v>29</v>
      </c>
      <c r="B127" s="87"/>
      <c r="C127" s="34">
        <f>COUNTIF(C3:C115,"&gt;=60")-COUNTIF(C3:C115,"&gt;=70")</f>
        <v>11</v>
      </c>
      <c r="D127" s="34">
        <f>COUNTIF(D3:D115,"&gt;=60")-COUNTIF(D3:D115,"&gt;=70")</f>
        <v>16</v>
      </c>
      <c r="E127" s="34">
        <f>COUNTIF(E3:E115,"&gt;=60")-COUNTIF(E3:E115,"&gt;=70")</f>
        <v>6</v>
      </c>
    </row>
    <row r="128" spans="1:5" ht="15" customHeight="1">
      <c r="A128" s="88" t="s">
        <v>30</v>
      </c>
      <c r="B128" s="88"/>
      <c r="C128" s="34">
        <f>COUNTIF(C3:C115,"&gt;=50")-COUNTIF(C3:C115,"&gt;=60")</f>
        <v>7</v>
      </c>
      <c r="D128" s="34">
        <f>COUNTIF(D3:D115,"&gt;=50")-COUNTIF(D3:D115,"&gt;=60")</f>
        <v>15</v>
      </c>
      <c r="E128" s="34">
        <f>COUNTIF(E3:E115,"&gt;=50")-COUNTIF(E3:E115,"&gt;=60")</f>
        <v>3</v>
      </c>
    </row>
    <row r="129" spans="1:5" ht="15" customHeight="1">
      <c r="A129" s="88" t="s">
        <v>31</v>
      </c>
      <c r="B129" s="88"/>
      <c r="C129" s="34">
        <f>COUNTIF(C3:C115,"&gt;=40")-COUNTIF(C3:C115,"&gt;=50")</f>
        <v>0</v>
      </c>
      <c r="D129" s="34">
        <f>COUNTIF(D3:D115,"&gt;=40")-COUNTIF(D3:D115,"&gt;=50")</f>
        <v>8</v>
      </c>
      <c r="E129" s="34">
        <f>COUNTIF(E3:E115,"&gt;=40")-COUNTIF(E3:E115,"&gt;=50")</f>
        <v>9</v>
      </c>
    </row>
    <row r="130" spans="1:5" ht="15" customHeight="1">
      <c r="A130" s="89" t="s">
        <v>32</v>
      </c>
      <c r="B130" s="90"/>
      <c r="C130" s="42">
        <f>COUNTIF(C3:C115,"&gt;=0")-COUNTIF(C3:C115,"&gt;=40")</f>
        <v>0</v>
      </c>
      <c r="D130" s="42">
        <f>COUNTIF(D3:D115,"&gt;=0")-COUNTIF(D3:D115,"&gt;=40")</f>
        <v>12</v>
      </c>
      <c r="E130" s="42">
        <f>COUNTIF(E3:E115,"&gt;=0")-COUNTIF(E3:E115,"&gt;=40")</f>
        <v>2</v>
      </c>
    </row>
  </sheetData>
  <sheetProtection/>
  <mergeCells count="16">
    <mergeCell ref="A1:L1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21:B121"/>
    <mergeCell ref="A122:B122"/>
    <mergeCell ref="A123:B123"/>
    <mergeCell ref="A124:B124"/>
    <mergeCell ref="A125:B125"/>
    <mergeCell ref="A126:B126"/>
  </mergeCells>
  <conditionalFormatting sqref="Q2">
    <cfRule type="expression" priority="32" dxfId="3" stopIfTrue="1">
      <formula>"K3:K227&gt;=288"</formula>
    </cfRule>
    <cfRule type="expression" priority="33" dxfId="3" stopIfTrue="1">
      <formula>"K3:K227,""&gt;=288"""</formula>
    </cfRule>
  </conditionalFormatting>
  <conditionalFormatting sqref="F3:F115">
    <cfRule type="cellIs" priority="2" dxfId="3" operator="lessThan" stopIfTrue="1">
      <formula>42</formula>
    </cfRule>
  </conditionalFormatting>
  <conditionalFormatting sqref="G3:G115">
    <cfRule type="cellIs" priority="3" dxfId="3" operator="lessThan" stopIfTrue="1">
      <formula>30</formula>
    </cfRule>
  </conditionalFormatting>
  <conditionalFormatting sqref="C3:E115">
    <cfRule type="cellIs" priority="54" dxfId="3" operator="lessThan" stopIfTrue="1">
      <formula>72</formula>
    </cfRule>
  </conditionalFormatting>
  <conditionalFormatting sqref="H3:I115">
    <cfRule type="cellIs" priority="42" dxfId="3" operator="lessThan" stopIfTrue="1">
      <formula>18</formula>
    </cfRule>
    <cfRule type="cellIs" priority="43" dxfId="0" operator="lessThan" stopIfTrue="1">
      <formula>18</formula>
    </cfRule>
  </conditionalFormatting>
  <conditionalFormatting sqref="M3:M16 M31:M115">
    <cfRule type="cellIs" priority="36" dxfId="3" operator="greaterThanOrEqual" stopIfTrue="1">
      <formula>459</formula>
    </cfRule>
  </conditionalFormatting>
  <conditionalFormatting sqref="P3 P17">
    <cfRule type="expression" priority="668" dxfId="359" stopIfTrue="1">
      <formula>"J3:J175,""&gt;=306"""</formula>
    </cfRule>
  </conditionalFormatting>
  <conditionalFormatting sqref="Q3 Q17">
    <cfRule type="expression" priority="666" dxfId="0" stopIfTrue="1">
      <formula>"J3:J175,""&gt;=288"""</formula>
    </cfRule>
  </conditionalFormatting>
  <conditionalFormatting sqref="M57:M115">
    <cfRule type="expression" priority="725" dxfId="359" stopIfTrue="1">
      <formula>K57:K156&gt;=459</formula>
    </cfRule>
  </conditionalFormatting>
  <conditionalFormatting sqref="N57:N115">
    <cfRule type="expression" priority="728" dxfId="3" stopIfTrue="1">
      <formula>K57:K156&gt;=432</formula>
    </cfRule>
  </conditionalFormatting>
  <conditionalFormatting sqref="O57:O115">
    <cfRule type="expression" priority="731" dxfId="3" stopIfTrue="1">
      <formula>(C57:C156&gt;=72)*(D57:D156&gt;=72)*(E57:E156&gt;=72)*(F57:F156&gt;=42)*(G57:G156&gt;=30)*(H57:H156&gt;=18)*(I57:I156&gt;=18)</formula>
    </cfRule>
  </conditionalFormatting>
  <conditionalFormatting sqref="R57:R115">
    <cfRule type="expression" priority="744" dxfId="3" stopIfTrue="1">
      <formula>(C57:C156&gt;=72)*(D57:D156&gt;=72)*(E57:E156&gt;=72)</formula>
    </cfRule>
  </conditionalFormatting>
  <conditionalFormatting sqref="M3:M16">
    <cfRule type="expression" priority="759" dxfId="359" stopIfTrue="1">
      <formula>K3:K115&gt;=459</formula>
    </cfRule>
  </conditionalFormatting>
  <conditionalFormatting sqref="M17:M30">
    <cfRule type="cellIs" priority="760" dxfId="3" operator="greaterThanOrEqual" stopIfTrue="1">
      <formula>459</formula>
    </cfRule>
    <cfRule type="expression" priority="761" dxfId="359" stopIfTrue="1">
      <formula>K17:K129&gt;=459</formula>
    </cfRule>
  </conditionalFormatting>
  <conditionalFormatting sqref="M31:M56">
    <cfRule type="expression" priority="762" dxfId="359" stopIfTrue="1">
      <formula>K31:K129&gt;=459</formula>
    </cfRule>
  </conditionalFormatting>
  <conditionalFormatting sqref="N3:N30">
    <cfRule type="expression" priority="764" dxfId="3" stopIfTrue="1">
      <formula>K3:K115&gt;=432</formula>
    </cfRule>
  </conditionalFormatting>
  <conditionalFormatting sqref="N31:N56">
    <cfRule type="expression" priority="765" dxfId="3" stopIfTrue="1">
      <formula>K31:K129&gt;=432</formula>
    </cfRule>
  </conditionalFormatting>
  <conditionalFormatting sqref="O3:O30">
    <cfRule type="expression" priority="767" dxfId="3" stopIfTrue="1">
      <formula>(C3:C115&gt;=72)*(D3:D115&gt;=72)*(E3:E115&gt;=72)*(F3:F115&gt;=42)*(G3:G115&gt;=30)*(H3:H115&gt;=18)*(I3:I115&gt;=18)</formula>
    </cfRule>
  </conditionalFormatting>
  <conditionalFormatting sqref="O31:O56">
    <cfRule type="expression" priority="768" dxfId="3" stopIfTrue="1">
      <formula>(C31:C129&gt;=72)*(D31:D129&gt;=72)*(E31:E129&gt;=72)*(F31:F129&gt;=42)*(G31:G129&gt;=30)*(H31:H129&gt;=18)*(I31:I129&gt;=18)</formula>
    </cfRule>
  </conditionalFormatting>
  <conditionalFormatting sqref="P3:P30">
    <cfRule type="expression" priority="770" dxfId="0" stopIfTrue="1">
      <formula>J3:J115&gt;=306</formula>
    </cfRule>
  </conditionalFormatting>
  <conditionalFormatting sqref="P31:P115">
    <cfRule type="expression" priority="771" dxfId="353" stopIfTrue="1">
      <formula>J31:J129&gt;=306</formula>
    </cfRule>
  </conditionalFormatting>
  <conditionalFormatting sqref="Q3:Q30">
    <cfRule type="expression" priority="772" dxfId="3" stopIfTrue="1">
      <formula>J3:J115&gt;=288</formula>
    </cfRule>
    <cfRule type="expression" priority="773" dxfId="3" stopIfTrue="1">
      <formula>"K3:K227&gt;=288"</formula>
    </cfRule>
    <cfRule type="expression" priority="774" dxfId="3" stopIfTrue="1">
      <formula>"K3：K227&gt;=288"</formula>
    </cfRule>
    <cfRule type="cellIs" priority="775" dxfId="3" operator="greaterThanOrEqual" stopIfTrue="1">
      <formula>288</formula>
    </cfRule>
  </conditionalFormatting>
  <conditionalFormatting sqref="Q31:Q115">
    <cfRule type="expression" priority="776" dxfId="3" stopIfTrue="1">
      <formula>J31:J129&gt;=288</formula>
    </cfRule>
    <cfRule type="expression" priority="777" dxfId="3" stopIfTrue="1">
      <formula>"K3:K227&gt;=288"</formula>
    </cfRule>
    <cfRule type="expression" priority="778" dxfId="3" stopIfTrue="1">
      <formula>"K3：K227&gt;=288"</formula>
    </cfRule>
    <cfRule type="cellIs" priority="779" dxfId="3" operator="greaterThanOrEqual" stopIfTrue="1">
      <formula>288</formula>
    </cfRule>
  </conditionalFormatting>
  <conditionalFormatting sqref="R3:R30">
    <cfRule type="expression" priority="780" dxfId="3" stopIfTrue="1">
      <formula>(C3:C115&gt;=72)*(D3:D115&gt;=72)*(E3:E115&gt;=72)</formula>
    </cfRule>
  </conditionalFormatting>
  <conditionalFormatting sqref="R31:R56">
    <cfRule type="expression" priority="781" dxfId="3" stopIfTrue="1">
      <formula>(C31:C129&gt;=72)*(D31:D129&gt;=72)*(E31:E129&gt;=72)</formula>
    </cfRule>
  </conditionalFormatting>
  <printOptions/>
  <pageMargins left="0.45" right="0.3" top="0.54" bottom="0.47" header="0.5" footer="0.5"/>
  <pageSetup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1" sqref="A1:M1"/>
    </sheetView>
  </sheetViews>
  <sheetFormatPr defaultColWidth="5.50390625" defaultRowHeight="14.25"/>
  <cols>
    <col min="1" max="1" width="7.625" style="16" customWidth="1"/>
    <col min="2" max="2" width="7.25390625" style="16" customWidth="1"/>
    <col min="3" max="5" width="5.50390625" style="11" customWidth="1"/>
    <col min="6" max="9" width="5.625" style="11" customWidth="1"/>
    <col min="10" max="10" width="6.00390625" style="11" customWidth="1"/>
    <col min="11" max="11" width="6.875" style="11" customWidth="1"/>
    <col min="12" max="13" width="5.00390625" style="11" customWidth="1"/>
    <col min="14" max="16" width="5.125" style="11" customWidth="1"/>
    <col min="17" max="16384" width="5.50390625" style="5" customWidth="1"/>
  </cols>
  <sheetData>
    <row r="1" spans="1:16" ht="42.75" customHeight="1">
      <c r="A1" s="97" t="s">
        <v>306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20" t="s">
        <v>3</v>
      </c>
      <c r="O1" s="20" t="s">
        <v>4</v>
      </c>
      <c r="P1" s="20" t="s">
        <v>5</v>
      </c>
    </row>
    <row r="2" spans="1:16" s="31" customFormat="1" ht="42" customHeight="1">
      <c r="A2" s="6" t="s">
        <v>33</v>
      </c>
      <c r="B2" s="32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51" t="s">
        <v>194</v>
      </c>
      <c r="I2" s="6" t="s">
        <v>13</v>
      </c>
      <c r="J2" s="6" t="s">
        <v>15</v>
      </c>
      <c r="K2" s="6" t="s">
        <v>16</v>
      </c>
      <c r="L2" s="6" t="s">
        <v>34</v>
      </c>
      <c r="M2" s="6" t="s">
        <v>35</v>
      </c>
      <c r="N2" s="12">
        <f>COUNTIF(J3:J39,"&gt;=306")</f>
        <v>3</v>
      </c>
      <c r="O2" s="12">
        <f>COUNTIF(J3:J39,"&gt;=288")</f>
        <v>5</v>
      </c>
      <c r="P2" s="12">
        <f>SUMPRODUCT(($C$3:$C$39&gt;=72)*($D$3:$D$39&gt;=72)*($E$3:$E$39&gt;=72))</f>
        <v>16</v>
      </c>
    </row>
    <row r="3" spans="1:16" s="11" customFormat="1" ht="16.5" customHeight="1">
      <c r="A3" s="55">
        <v>1807102</v>
      </c>
      <c r="B3" s="56" t="s">
        <v>84</v>
      </c>
      <c r="C3" s="54">
        <v>101</v>
      </c>
      <c r="D3" s="54">
        <v>108</v>
      </c>
      <c r="E3" s="54">
        <v>112</v>
      </c>
      <c r="F3" s="55">
        <v>56</v>
      </c>
      <c r="G3" s="54">
        <v>44</v>
      </c>
      <c r="H3" s="54">
        <v>25</v>
      </c>
      <c r="I3" s="54">
        <v>28</v>
      </c>
      <c r="J3" s="13">
        <f aca="true" t="shared" si="0" ref="J3:J16">SUM(C3:E3)</f>
        <v>321</v>
      </c>
      <c r="K3" s="13">
        <f aca="true" t="shared" si="1" ref="K3:K19">SUM(C3:I3)</f>
        <v>474</v>
      </c>
      <c r="L3" s="34"/>
      <c r="M3" s="9">
        <v>1</v>
      </c>
      <c r="N3" s="9"/>
      <c r="O3" s="9"/>
      <c r="P3" s="9"/>
    </row>
    <row r="4" spans="1:16" s="11" customFormat="1" ht="16.5" customHeight="1">
      <c r="A4" s="55">
        <v>1807126</v>
      </c>
      <c r="B4" s="57" t="s">
        <v>107</v>
      </c>
      <c r="C4" s="54">
        <v>92</v>
      </c>
      <c r="D4" s="54">
        <v>99</v>
      </c>
      <c r="E4" s="54">
        <v>109</v>
      </c>
      <c r="F4" s="55">
        <v>58</v>
      </c>
      <c r="G4" s="54">
        <v>49</v>
      </c>
      <c r="H4" s="54">
        <v>26</v>
      </c>
      <c r="I4" s="54">
        <v>26</v>
      </c>
      <c r="J4" s="13">
        <f t="shared" si="0"/>
        <v>300</v>
      </c>
      <c r="K4" s="13">
        <f t="shared" si="1"/>
        <v>459</v>
      </c>
      <c r="L4" s="34"/>
      <c r="M4" s="9">
        <v>2</v>
      </c>
      <c r="N4" s="9"/>
      <c r="O4" s="9"/>
      <c r="P4" s="9"/>
    </row>
    <row r="5" spans="1:16" s="11" customFormat="1" ht="16.5" customHeight="1">
      <c r="A5" s="55">
        <v>1807101</v>
      </c>
      <c r="B5" s="57" t="s">
        <v>83</v>
      </c>
      <c r="C5" s="54">
        <v>97</v>
      </c>
      <c r="D5" s="54">
        <v>97</v>
      </c>
      <c r="E5" s="54">
        <v>113</v>
      </c>
      <c r="F5" s="55">
        <v>58</v>
      </c>
      <c r="G5" s="54">
        <v>49</v>
      </c>
      <c r="H5" s="54">
        <v>25</v>
      </c>
      <c r="I5" s="54">
        <v>19</v>
      </c>
      <c r="J5" s="13">
        <f t="shared" si="0"/>
        <v>307</v>
      </c>
      <c r="K5" s="13">
        <f t="shared" si="1"/>
        <v>458</v>
      </c>
      <c r="L5" s="34"/>
      <c r="M5" s="9">
        <v>3</v>
      </c>
      <c r="N5" s="9"/>
      <c r="O5" s="9"/>
      <c r="P5" s="9"/>
    </row>
    <row r="6" spans="1:16" s="11" customFormat="1" ht="16.5" customHeight="1">
      <c r="A6" s="55">
        <v>1807127</v>
      </c>
      <c r="B6" s="57" t="s">
        <v>108</v>
      </c>
      <c r="C6" s="54">
        <v>97</v>
      </c>
      <c r="D6" s="54">
        <v>100</v>
      </c>
      <c r="E6" s="54">
        <v>111</v>
      </c>
      <c r="F6" s="55">
        <v>53</v>
      </c>
      <c r="G6" s="54">
        <v>45</v>
      </c>
      <c r="H6" s="54">
        <v>17</v>
      </c>
      <c r="I6" s="54">
        <v>24</v>
      </c>
      <c r="J6" s="13">
        <f t="shared" si="0"/>
        <v>308</v>
      </c>
      <c r="K6" s="13">
        <f t="shared" si="1"/>
        <v>447</v>
      </c>
      <c r="L6" s="34"/>
      <c r="M6" s="9">
        <v>4</v>
      </c>
      <c r="N6" s="9"/>
      <c r="O6" s="9"/>
      <c r="P6" s="9"/>
    </row>
    <row r="7" spans="1:16" s="11" customFormat="1" ht="16.5" customHeight="1">
      <c r="A7" s="55">
        <v>1807104</v>
      </c>
      <c r="B7" s="58" t="s">
        <v>86</v>
      </c>
      <c r="C7" s="54">
        <v>100</v>
      </c>
      <c r="D7" s="54">
        <v>88</v>
      </c>
      <c r="E7" s="54">
        <v>106</v>
      </c>
      <c r="F7" s="55">
        <v>44</v>
      </c>
      <c r="G7" s="54">
        <v>48</v>
      </c>
      <c r="H7" s="54">
        <v>26</v>
      </c>
      <c r="I7" s="54">
        <v>23</v>
      </c>
      <c r="J7" s="13">
        <f t="shared" si="0"/>
        <v>294</v>
      </c>
      <c r="K7" s="13">
        <f t="shared" si="1"/>
        <v>435</v>
      </c>
      <c r="L7" s="34"/>
      <c r="M7" s="9">
        <v>5</v>
      </c>
      <c r="N7" s="9"/>
      <c r="O7" s="9"/>
      <c r="P7" s="9"/>
    </row>
    <row r="8" spans="1:16" s="11" customFormat="1" ht="16.5" customHeight="1">
      <c r="A8" s="55">
        <v>1807128</v>
      </c>
      <c r="B8" s="57" t="s">
        <v>109</v>
      </c>
      <c r="C8" s="54">
        <v>95</v>
      </c>
      <c r="D8" s="54">
        <v>78</v>
      </c>
      <c r="E8" s="54">
        <v>111</v>
      </c>
      <c r="F8" s="55">
        <v>54</v>
      </c>
      <c r="G8" s="54">
        <v>42</v>
      </c>
      <c r="H8" s="54">
        <v>13</v>
      </c>
      <c r="I8" s="54">
        <v>19</v>
      </c>
      <c r="J8" s="13">
        <f t="shared" si="0"/>
        <v>284</v>
      </c>
      <c r="K8" s="13">
        <f t="shared" si="1"/>
        <v>412</v>
      </c>
      <c r="L8" s="34"/>
      <c r="M8" s="9">
        <v>6</v>
      </c>
      <c r="N8" s="9"/>
      <c r="O8" s="9"/>
      <c r="P8" s="9"/>
    </row>
    <row r="9" spans="1:16" s="11" customFormat="1" ht="16.5" customHeight="1">
      <c r="A9" s="55">
        <v>1807130</v>
      </c>
      <c r="B9" s="57" t="s">
        <v>111</v>
      </c>
      <c r="C9" s="54">
        <v>91</v>
      </c>
      <c r="D9" s="54">
        <v>93</v>
      </c>
      <c r="E9" s="54">
        <v>96</v>
      </c>
      <c r="F9" s="55">
        <v>50</v>
      </c>
      <c r="G9" s="54">
        <v>43</v>
      </c>
      <c r="H9" s="54">
        <v>18</v>
      </c>
      <c r="I9" s="54">
        <v>14</v>
      </c>
      <c r="J9" s="13">
        <f t="shared" si="0"/>
        <v>280</v>
      </c>
      <c r="K9" s="13">
        <f t="shared" si="1"/>
        <v>405</v>
      </c>
      <c r="L9" s="34"/>
      <c r="M9" s="9">
        <v>7</v>
      </c>
      <c r="N9" s="9"/>
      <c r="O9" s="9"/>
      <c r="P9" s="9"/>
    </row>
    <row r="10" spans="1:16" s="11" customFormat="1" ht="16.5" customHeight="1">
      <c r="A10" s="55">
        <v>1807131</v>
      </c>
      <c r="B10" s="57" t="s">
        <v>112</v>
      </c>
      <c r="C10" s="54">
        <v>91</v>
      </c>
      <c r="D10" s="54">
        <v>80</v>
      </c>
      <c r="E10" s="54">
        <v>111</v>
      </c>
      <c r="F10" s="54">
        <v>44</v>
      </c>
      <c r="G10" s="54">
        <v>41</v>
      </c>
      <c r="H10" s="54">
        <v>19</v>
      </c>
      <c r="I10" s="54">
        <v>18</v>
      </c>
      <c r="J10" s="13">
        <f t="shared" si="0"/>
        <v>282</v>
      </c>
      <c r="K10" s="13">
        <f t="shared" si="1"/>
        <v>404</v>
      </c>
      <c r="L10" s="34"/>
      <c r="M10" s="9">
        <v>8</v>
      </c>
      <c r="N10" s="9"/>
      <c r="O10" s="9"/>
      <c r="P10" s="9"/>
    </row>
    <row r="11" spans="1:16" s="11" customFormat="1" ht="16.5" customHeight="1">
      <c r="A11" s="55">
        <v>1807133</v>
      </c>
      <c r="B11" s="58" t="s">
        <v>114</v>
      </c>
      <c r="C11" s="54">
        <v>92</v>
      </c>
      <c r="D11" s="54">
        <v>82</v>
      </c>
      <c r="E11" s="54">
        <v>106</v>
      </c>
      <c r="F11" s="55">
        <v>44</v>
      </c>
      <c r="G11" s="54">
        <v>40</v>
      </c>
      <c r="H11" s="54">
        <v>20</v>
      </c>
      <c r="I11" s="54">
        <v>20</v>
      </c>
      <c r="J11" s="13">
        <f t="shared" si="0"/>
        <v>280</v>
      </c>
      <c r="K11" s="13">
        <f t="shared" si="1"/>
        <v>404</v>
      </c>
      <c r="L11" s="34"/>
      <c r="M11" s="9">
        <v>9</v>
      </c>
      <c r="N11" s="9"/>
      <c r="O11" s="9"/>
      <c r="P11" s="9"/>
    </row>
    <row r="12" spans="1:16" s="11" customFormat="1" ht="16.5" customHeight="1">
      <c r="A12" s="55">
        <v>1807115</v>
      </c>
      <c r="B12" s="58" t="s">
        <v>96</v>
      </c>
      <c r="C12" s="54">
        <v>86</v>
      </c>
      <c r="D12" s="54">
        <v>69</v>
      </c>
      <c r="E12" s="54">
        <v>107</v>
      </c>
      <c r="F12" s="54">
        <v>47</v>
      </c>
      <c r="G12" s="54">
        <v>49</v>
      </c>
      <c r="H12" s="54">
        <v>23</v>
      </c>
      <c r="I12" s="54">
        <v>20</v>
      </c>
      <c r="J12" s="13">
        <f t="shared" si="0"/>
        <v>262</v>
      </c>
      <c r="K12" s="13">
        <f t="shared" si="1"/>
        <v>401</v>
      </c>
      <c r="L12" s="34"/>
      <c r="M12" s="9">
        <v>10</v>
      </c>
      <c r="N12" s="9"/>
      <c r="O12" s="9"/>
      <c r="P12" s="9"/>
    </row>
    <row r="13" spans="1:16" s="11" customFormat="1" ht="16.5" customHeight="1">
      <c r="A13" s="55">
        <v>1807108</v>
      </c>
      <c r="B13" s="57" t="s">
        <v>71</v>
      </c>
      <c r="C13" s="54">
        <v>93</v>
      </c>
      <c r="D13" s="54">
        <v>84</v>
      </c>
      <c r="E13" s="54">
        <v>103.5</v>
      </c>
      <c r="F13" s="55">
        <v>43</v>
      </c>
      <c r="G13" s="54">
        <v>40</v>
      </c>
      <c r="H13" s="54">
        <v>16</v>
      </c>
      <c r="I13" s="54">
        <v>16</v>
      </c>
      <c r="J13" s="13">
        <f t="shared" si="0"/>
        <v>280.5</v>
      </c>
      <c r="K13" s="13">
        <f t="shared" si="1"/>
        <v>395.5</v>
      </c>
      <c r="L13" s="34"/>
      <c r="M13" s="9">
        <v>11</v>
      </c>
      <c r="N13" s="9"/>
      <c r="O13" s="9"/>
      <c r="P13" s="9"/>
    </row>
    <row r="14" spans="1:16" s="11" customFormat="1" ht="16.5" customHeight="1">
      <c r="A14" s="55">
        <v>1807109</v>
      </c>
      <c r="B14" s="58" t="s">
        <v>90</v>
      </c>
      <c r="C14" s="54">
        <v>87</v>
      </c>
      <c r="D14" s="54">
        <v>90</v>
      </c>
      <c r="E14" s="54">
        <v>94.5</v>
      </c>
      <c r="F14" s="54">
        <v>41</v>
      </c>
      <c r="G14" s="54">
        <v>39</v>
      </c>
      <c r="H14" s="54">
        <v>23</v>
      </c>
      <c r="I14" s="54">
        <v>18</v>
      </c>
      <c r="J14" s="13">
        <f t="shared" si="0"/>
        <v>271.5</v>
      </c>
      <c r="K14" s="13">
        <f t="shared" si="1"/>
        <v>392.5</v>
      </c>
      <c r="L14" s="34"/>
      <c r="M14" s="9">
        <v>12</v>
      </c>
      <c r="N14" s="9"/>
      <c r="O14" s="9"/>
      <c r="P14" s="9"/>
    </row>
    <row r="15" spans="1:16" s="11" customFormat="1" ht="16.5" customHeight="1">
      <c r="A15" s="55">
        <v>1807113</v>
      </c>
      <c r="B15" s="58" t="s">
        <v>94</v>
      </c>
      <c r="C15" s="54">
        <v>82</v>
      </c>
      <c r="D15" s="54">
        <v>77</v>
      </c>
      <c r="E15" s="54">
        <v>105</v>
      </c>
      <c r="F15" s="55">
        <v>45</v>
      </c>
      <c r="G15" s="54">
        <v>45</v>
      </c>
      <c r="H15" s="54">
        <v>20</v>
      </c>
      <c r="I15" s="54">
        <v>18</v>
      </c>
      <c r="J15" s="13">
        <f t="shared" si="0"/>
        <v>264</v>
      </c>
      <c r="K15" s="13">
        <f t="shared" si="1"/>
        <v>392</v>
      </c>
      <c r="L15" s="34"/>
      <c r="M15" s="9">
        <v>13</v>
      </c>
      <c r="N15" s="9"/>
      <c r="O15" s="9"/>
      <c r="P15" s="9"/>
    </row>
    <row r="16" spans="1:16" s="11" customFormat="1" ht="16.5" customHeight="1">
      <c r="A16" s="55">
        <v>1807136</v>
      </c>
      <c r="B16" s="57" t="s">
        <v>117</v>
      </c>
      <c r="C16" s="54">
        <v>82</v>
      </c>
      <c r="D16" s="54">
        <v>94</v>
      </c>
      <c r="E16" s="54">
        <v>91</v>
      </c>
      <c r="F16" s="54">
        <v>45</v>
      </c>
      <c r="G16" s="54">
        <v>43</v>
      </c>
      <c r="H16" s="54">
        <v>19</v>
      </c>
      <c r="I16" s="54">
        <v>15</v>
      </c>
      <c r="J16" s="13">
        <f t="shared" si="0"/>
        <v>267</v>
      </c>
      <c r="K16" s="13">
        <f t="shared" si="1"/>
        <v>389</v>
      </c>
      <c r="L16" s="34"/>
      <c r="M16" s="9">
        <v>14</v>
      </c>
      <c r="N16" s="9"/>
      <c r="O16" s="9"/>
      <c r="P16" s="9"/>
    </row>
    <row r="17" spans="1:16" s="11" customFormat="1" ht="16.5" customHeight="1">
      <c r="A17" s="55">
        <v>1807103</v>
      </c>
      <c r="B17" s="57" t="s">
        <v>85</v>
      </c>
      <c r="C17" s="54">
        <v>81</v>
      </c>
      <c r="D17" s="54">
        <v>74</v>
      </c>
      <c r="E17" s="54">
        <v>105.5</v>
      </c>
      <c r="F17" s="54">
        <v>48</v>
      </c>
      <c r="G17" s="54">
        <v>46</v>
      </c>
      <c r="H17" s="54">
        <v>12</v>
      </c>
      <c r="I17" s="54">
        <v>13</v>
      </c>
      <c r="J17" s="13">
        <f aca="true" t="shared" si="2" ref="J17:J34">SUM(C17:E17)</f>
        <v>260.5</v>
      </c>
      <c r="K17" s="13">
        <f t="shared" si="1"/>
        <v>379.5</v>
      </c>
      <c r="L17" s="34"/>
      <c r="M17" s="9">
        <v>15</v>
      </c>
      <c r="N17" s="9"/>
      <c r="O17" s="9"/>
      <c r="P17" s="9"/>
    </row>
    <row r="18" spans="1:16" s="11" customFormat="1" ht="16.5" customHeight="1">
      <c r="A18" s="55">
        <v>1807107</v>
      </c>
      <c r="B18" s="57" t="s">
        <v>89</v>
      </c>
      <c r="C18" s="54">
        <v>84</v>
      </c>
      <c r="D18" s="54">
        <v>90</v>
      </c>
      <c r="E18" s="54">
        <v>94</v>
      </c>
      <c r="F18" s="54">
        <v>42</v>
      </c>
      <c r="G18" s="54">
        <v>40</v>
      </c>
      <c r="H18" s="54">
        <v>19</v>
      </c>
      <c r="I18" s="54">
        <v>9</v>
      </c>
      <c r="J18" s="13">
        <f t="shared" si="2"/>
        <v>268</v>
      </c>
      <c r="K18" s="13">
        <f t="shared" si="1"/>
        <v>378</v>
      </c>
      <c r="L18" s="34"/>
      <c r="M18" s="9">
        <v>16</v>
      </c>
      <c r="N18" s="9"/>
      <c r="O18" s="9"/>
      <c r="P18" s="9"/>
    </row>
    <row r="19" spans="1:16" s="11" customFormat="1" ht="16.5" customHeight="1">
      <c r="A19" s="55">
        <v>1807129</v>
      </c>
      <c r="B19" s="57" t="s">
        <v>110</v>
      </c>
      <c r="C19" s="54">
        <v>89</v>
      </c>
      <c r="D19" s="54">
        <v>59</v>
      </c>
      <c r="E19" s="54">
        <v>104</v>
      </c>
      <c r="F19" s="54">
        <v>53</v>
      </c>
      <c r="G19" s="54">
        <v>33</v>
      </c>
      <c r="H19" s="54">
        <v>20</v>
      </c>
      <c r="I19" s="54">
        <v>16</v>
      </c>
      <c r="J19" s="13">
        <f t="shared" si="2"/>
        <v>252</v>
      </c>
      <c r="K19" s="13">
        <f t="shared" si="1"/>
        <v>374</v>
      </c>
      <c r="L19" s="34"/>
      <c r="M19" s="9">
        <v>17</v>
      </c>
      <c r="N19" s="9"/>
      <c r="O19" s="9"/>
      <c r="P19" s="9"/>
    </row>
    <row r="20" spans="1:16" s="11" customFormat="1" ht="16.5" customHeight="1">
      <c r="A20" s="55">
        <v>1807106</v>
      </c>
      <c r="B20" s="56" t="s">
        <v>88</v>
      </c>
      <c r="C20" s="54">
        <v>86</v>
      </c>
      <c r="D20" s="54">
        <v>75</v>
      </c>
      <c r="E20" s="54">
        <v>97</v>
      </c>
      <c r="F20" s="54">
        <v>38</v>
      </c>
      <c r="G20" s="54">
        <v>38</v>
      </c>
      <c r="H20" s="54">
        <v>17</v>
      </c>
      <c r="I20" s="54">
        <v>16</v>
      </c>
      <c r="J20" s="13">
        <f t="shared" si="2"/>
        <v>258</v>
      </c>
      <c r="K20" s="13">
        <f aca="true" t="shared" si="3" ref="K20:K39">SUM(C20:I20)</f>
        <v>367</v>
      </c>
      <c r="L20" s="34"/>
      <c r="M20" s="9">
        <v>18</v>
      </c>
      <c r="N20" s="9"/>
      <c r="O20" s="9"/>
      <c r="P20" s="9"/>
    </row>
    <row r="21" spans="1:16" s="11" customFormat="1" ht="16.5" customHeight="1">
      <c r="A21" s="55">
        <v>1807116</v>
      </c>
      <c r="B21" s="57" t="s">
        <v>97</v>
      </c>
      <c r="C21" s="54">
        <v>85</v>
      </c>
      <c r="D21" s="54">
        <v>65</v>
      </c>
      <c r="E21" s="54">
        <v>102</v>
      </c>
      <c r="F21" s="54">
        <v>49</v>
      </c>
      <c r="G21" s="54">
        <v>35</v>
      </c>
      <c r="H21" s="54">
        <v>16</v>
      </c>
      <c r="I21" s="54">
        <v>13</v>
      </c>
      <c r="J21" s="13">
        <f t="shared" si="2"/>
        <v>252</v>
      </c>
      <c r="K21" s="13">
        <f t="shared" si="3"/>
        <v>365</v>
      </c>
      <c r="L21" s="34"/>
      <c r="M21" s="9">
        <v>19</v>
      </c>
      <c r="N21" s="9"/>
      <c r="O21" s="9"/>
      <c r="P21" s="9"/>
    </row>
    <row r="22" spans="1:16" s="11" customFormat="1" ht="16.5" customHeight="1">
      <c r="A22" s="55">
        <v>1807125</v>
      </c>
      <c r="B22" s="58" t="s">
        <v>106</v>
      </c>
      <c r="C22" s="54">
        <v>82</v>
      </c>
      <c r="D22" s="54">
        <v>63</v>
      </c>
      <c r="E22" s="54">
        <v>110</v>
      </c>
      <c r="F22" s="54">
        <v>33</v>
      </c>
      <c r="G22" s="54">
        <v>37</v>
      </c>
      <c r="H22" s="54">
        <v>19</v>
      </c>
      <c r="I22" s="54">
        <v>19</v>
      </c>
      <c r="J22" s="13">
        <f t="shared" si="2"/>
        <v>255</v>
      </c>
      <c r="K22" s="13">
        <f t="shared" si="3"/>
        <v>363</v>
      </c>
      <c r="L22" s="34"/>
      <c r="M22" s="9">
        <v>20</v>
      </c>
      <c r="N22" s="9"/>
      <c r="O22" s="9"/>
      <c r="P22" s="9"/>
    </row>
    <row r="23" spans="1:16" s="11" customFormat="1" ht="16.5" customHeight="1">
      <c r="A23" s="55">
        <v>1807117</v>
      </c>
      <c r="B23" s="58" t="s">
        <v>98</v>
      </c>
      <c r="C23" s="54">
        <v>89</v>
      </c>
      <c r="D23" s="54">
        <v>50</v>
      </c>
      <c r="E23" s="54">
        <v>104</v>
      </c>
      <c r="F23" s="54">
        <v>42</v>
      </c>
      <c r="G23" s="54">
        <v>39</v>
      </c>
      <c r="H23" s="54">
        <v>19</v>
      </c>
      <c r="I23" s="54">
        <v>19</v>
      </c>
      <c r="J23" s="13">
        <f t="shared" si="2"/>
        <v>243</v>
      </c>
      <c r="K23" s="13">
        <f t="shared" si="3"/>
        <v>362</v>
      </c>
      <c r="L23" s="34"/>
      <c r="M23" s="9">
        <v>21</v>
      </c>
      <c r="N23" s="9"/>
      <c r="O23" s="9"/>
      <c r="P23" s="9"/>
    </row>
    <row r="24" spans="1:16" s="11" customFormat="1" ht="16.5" customHeight="1">
      <c r="A24" s="55">
        <v>1807112</v>
      </c>
      <c r="B24" s="57" t="s">
        <v>93</v>
      </c>
      <c r="C24" s="54">
        <v>84</v>
      </c>
      <c r="D24" s="54">
        <v>71</v>
      </c>
      <c r="E24" s="54">
        <v>93</v>
      </c>
      <c r="F24" s="54">
        <v>37</v>
      </c>
      <c r="G24" s="54">
        <v>38</v>
      </c>
      <c r="H24" s="54">
        <v>21</v>
      </c>
      <c r="I24" s="54">
        <v>17</v>
      </c>
      <c r="J24" s="13">
        <f t="shared" si="2"/>
        <v>248</v>
      </c>
      <c r="K24" s="13">
        <f t="shared" si="3"/>
        <v>361</v>
      </c>
      <c r="L24" s="34"/>
      <c r="M24" s="9">
        <v>22</v>
      </c>
      <c r="N24" s="9"/>
      <c r="O24" s="9"/>
      <c r="P24" s="9"/>
    </row>
    <row r="25" spans="1:16" s="11" customFormat="1" ht="16.5" customHeight="1">
      <c r="A25" s="55">
        <v>1807114</v>
      </c>
      <c r="B25" s="58" t="s">
        <v>95</v>
      </c>
      <c r="C25" s="54">
        <v>86</v>
      </c>
      <c r="D25" s="54">
        <v>54</v>
      </c>
      <c r="E25" s="54">
        <v>107</v>
      </c>
      <c r="F25" s="54">
        <v>43</v>
      </c>
      <c r="G25" s="54">
        <v>36</v>
      </c>
      <c r="H25" s="54">
        <v>12</v>
      </c>
      <c r="I25" s="54">
        <v>14</v>
      </c>
      <c r="J25" s="13">
        <f t="shared" si="2"/>
        <v>247</v>
      </c>
      <c r="K25" s="13">
        <f t="shared" si="3"/>
        <v>352</v>
      </c>
      <c r="L25" s="34"/>
      <c r="M25" s="9">
        <v>23</v>
      </c>
      <c r="N25" s="9"/>
      <c r="O25" s="9"/>
      <c r="P25" s="9"/>
    </row>
    <row r="26" spans="1:16" s="11" customFormat="1" ht="16.5" customHeight="1">
      <c r="A26" s="55">
        <v>1807121</v>
      </c>
      <c r="B26" s="58" t="s">
        <v>102</v>
      </c>
      <c r="C26" s="54">
        <v>93</v>
      </c>
      <c r="D26" s="54">
        <v>46</v>
      </c>
      <c r="E26" s="54">
        <v>101</v>
      </c>
      <c r="F26" s="54">
        <v>37</v>
      </c>
      <c r="G26" s="54">
        <v>38</v>
      </c>
      <c r="H26" s="54">
        <v>20</v>
      </c>
      <c r="I26" s="54">
        <v>12</v>
      </c>
      <c r="J26" s="13">
        <f t="shared" si="2"/>
        <v>240</v>
      </c>
      <c r="K26" s="13">
        <f t="shared" si="3"/>
        <v>347</v>
      </c>
      <c r="L26" s="34"/>
      <c r="M26" s="9">
        <v>24</v>
      </c>
      <c r="N26" s="9"/>
      <c r="O26" s="9"/>
      <c r="P26" s="9"/>
    </row>
    <row r="27" spans="1:16" s="11" customFormat="1" ht="16.5" customHeight="1">
      <c r="A27" s="55">
        <v>1807134</v>
      </c>
      <c r="B27" s="58" t="s">
        <v>115</v>
      </c>
      <c r="C27" s="54">
        <v>84</v>
      </c>
      <c r="D27" s="54">
        <v>59</v>
      </c>
      <c r="E27" s="54">
        <v>93</v>
      </c>
      <c r="F27" s="54">
        <v>34</v>
      </c>
      <c r="G27" s="54">
        <v>36</v>
      </c>
      <c r="H27" s="54">
        <v>11</v>
      </c>
      <c r="I27" s="54">
        <v>16</v>
      </c>
      <c r="J27" s="13">
        <f t="shared" si="2"/>
        <v>236</v>
      </c>
      <c r="K27" s="13">
        <f t="shared" si="3"/>
        <v>333</v>
      </c>
      <c r="L27" s="34"/>
      <c r="M27" s="9">
        <v>25</v>
      </c>
      <c r="N27" s="9"/>
      <c r="O27" s="9"/>
      <c r="P27" s="9"/>
    </row>
    <row r="28" spans="1:16" s="11" customFormat="1" ht="16.5" customHeight="1">
      <c r="A28" s="55">
        <v>1807124</v>
      </c>
      <c r="B28" s="57" t="s">
        <v>105</v>
      </c>
      <c r="C28" s="54">
        <v>81</v>
      </c>
      <c r="D28" s="54">
        <v>60</v>
      </c>
      <c r="E28" s="54">
        <v>88</v>
      </c>
      <c r="F28" s="54">
        <v>36</v>
      </c>
      <c r="G28" s="54">
        <v>36</v>
      </c>
      <c r="H28" s="54">
        <v>12</v>
      </c>
      <c r="I28" s="54">
        <v>15</v>
      </c>
      <c r="J28" s="13">
        <f t="shared" si="2"/>
        <v>229</v>
      </c>
      <c r="K28" s="13">
        <f t="shared" si="3"/>
        <v>328</v>
      </c>
      <c r="L28" s="34"/>
      <c r="M28" s="9">
        <v>26</v>
      </c>
      <c r="N28" s="9"/>
      <c r="O28" s="9"/>
      <c r="P28" s="9"/>
    </row>
    <row r="29" spans="1:16" s="11" customFormat="1" ht="16.5" customHeight="1">
      <c r="A29" s="55">
        <v>1807111</v>
      </c>
      <c r="B29" s="57" t="s">
        <v>92</v>
      </c>
      <c r="C29" s="54">
        <v>87</v>
      </c>
      <c r="D29" s="54">
        <v>58</v>
      </c>
      <c r="E29" s="54">
        <v>75</v>
      </c>
      <c r="F29" s="54">
        <v>47</v>
      </c>
      <c r="G29" s="54">
        <v>28</v>
      </c>
      <c r="H29" s="54">
        <v>15</v>
      </c>
      <c r="I29" s="54">
        <v>15</v>
      </c>
      <c r="J29" s="13">
        <f t="shared" si="2"/>
        <v>220</v>
      </c>
      <c r="K29" s="13">
        <f t="shared" si="3"/>
        <v>325</v>
      </c>
      <c r="L29" s="34"/>
      <c r="M29" s="9">
        <v>27</v>
      </c>
      <c r="N29" s="9"/>
      <c r="O29" s="9"/>
      <c r="P29" s="9"/>
    </row>
    <row r="30" spans="1:16" s="11" customFormat="1" ht="16.5" customHeight="1">
      <c r="A30" s="55">
        <v>1807132</v>
      </c>
      <c r="B30" s="58" t="s">
        <v>113</v>
      </c>
      <c r="C30" s="54">
        <v>84</v>
      </c>
      <c r="D30" s="54">
        <v>45</v>
      </c>
      <c r="E30" s="54">
        <v>98</v>
      </c>
      <c r="F30" s="54">
        <v>37</v>
      </c>
      <c r="G30" s="54">
        <v>31</v>
      </c>
      <c r="H30" s="54">
        <v>10</v>
      </c>
      <c r="I30" s="54">
        <v>15</v>
      </c>
      <c r="J30" s="13">
        <f t="shared" si="2"/>
        <v>227</v>
      </c>
      <c r="K30" s="13">
        <f t="shared" si="3"/>
        <v>320</v>
      </c>
      <c r="L30" s="34"/>
      <c r="M30" s="9">
        <v>28</v>
      </c>
      <c r="N30" s="9"/>
      <c r="O30" s="9"/>
      <c r="P30" s="9"/>
    </row>
    <row r="31" spans="1:16" s="11" customFormat="1" ht="16.5" customHeight="1">
      <c r="A31" s="55">
        <v>1807105</v>
      </c>
      <c r="B31" s="57" t="s">
        <v>87</v>
      </c>
      <c r="C31" s="54">
        <v>80</v>
      </c>
      <c r="D31" s="54">
        <v>54</v>
      </c>
      <c r="E31" s="54">
        <v>98</v>
      </c>
      <c r="F31" s="54">
        <v>32</v>
      </c>
      <c r="G31" s="54">
        <v>26</v>
      </c>
      <c r="H31" s="54">
        <v>19</v>
      </c>
      <c r="I31" s="54">
        <v>10</v>
      </c>
      <c r="J31" s="13">
        <f t="shared" si="2"/>
        <v>232</v>
      </c>
      <c r="K31" s="13">
        <f t="shared" si="3"/>
        <v>319</v>
      </c>
      <c r="L31" s="34"/>
      <c r="M31" s="9">
        <v>29</v>
      </c>
      <c r="N31" s="9"/>
      <c r="O31" s="9"/>
      <c r="P31" s="9"/>
    </row>
    <row r="32" spans="1:16" s="11" customFormat="1" ht="16.5" customHeight="1">
      <c r="A32" s="55">
        <v>1807119</v>
      </c>
      <c r="B32" s="58" t="s">
        <v>100</v>
      </c>
      <c r="C32" s="54">
        <v>71</v>
      </c>
      <c r="D32" s="54">
        <v>59</v>
      </c>
      <c r="E32" s="54">
        <v>97</v>
      </c>
      <c r="F32" s="54">
        <v>32</v>
      </c>
      <c r="G32" s="54">
        <v>31</v>
      </c>
      <c r="H32" s="54">
        <v>14</v>
      </c>
      <c r="I32" s="54">
        <v>14</v>
      </c>
      <c r="J32" s="13">
        <f t="shared" si="2"/>
        <v>227</v>
      </c>
      <c r="K32" s="13">
        <f t="shared" si="3"/>
        <v>318</v>
      </c>
      <c r="L32" s="34"/>
      <c r="M32" s="9">
        <v>30</v>
      </c>
      <c r="N32" s="9"/>
      <c r="O32" s="9"/>
      <c r="P32" s="9"/>
    </row>
    <row r="33" spans="1:16" s="11" customFormat="1" ht="16.5" customHeight="1">
      <c r="A33" s="55">
        <v>1807137</v>
      </c>
      <c r="B33" s="56" t="s">
        <v>118</v>
      </c>
      <c r="C33" s="54">
        <v>84</v>
      </c>
      <c r="D33" s="54">
        <v>45</v>
      </c>
      <c r="E33" s="54">
        <v>86</v>
      </c>
      <c r="F33" s="54">
        <v>37</v>
      </c>
      <c r="G33" s="54">
        <v>37</v>
      </c>
      <c r="H33" s="54">
        <v>13</v>
      </c>
      <c r="I33" s="54">
        <v>12</v>
      </c>
      <c r="J33" s="13">
        <f t="shared" si="2"/>
        <v>215</v>
      </c>
      <c r="K33" s="13">
        <f t="shared" si="3"/>
        <v>314</v>
      </c>
      <c r="L33" s="34"/>
      <c r="M33" s="9">
        <v>31</v>
      </c>
      <c r="N33" s="9"/>
      <c r="O33" s="9"/>
      <c r="P33" s="9"/>
    </row>
    <row r="34" spans="1:16" s="11" customFormat="1" ht="16.5" customHeight="1">
      <c r="A34" s="55">
        <v>1807118</v>
      </c>
      <c r="B34" s="58" t="s">
        <v>99</v>
      </c>
      <c r="C34" s="54">
        <v>88</v>
      </c>
      <c r="D34" s="54">
        <v>37</v>
      </c>
      <c r="E34" s="54">
        <v>95</v>
      </c>
      <c r="F34" s="54">
        <v>19</v>
      </c>
      <c r="G34" s="54">
        <v>37</v>
      </c>
      <c r="H34" s="54">
        <v>19</v>
      </c>
      <c r="I34" s="54">
        <v>13</v>
      </c>
      <c r="J34" s="13">
        <f t="shared" si="2"/>
        <v>220</v>
      </c>
      <c r="K34" s="13">
        <f t="shared" si="3"/>
        <v>308</v>
      </c>
      <c r="L34" s="34"/>
      <c r="M34" s="9">
        <v>32</v>
      </c>
      <c r="N34" s="9"/>
      <c r="O34" s="9"/>
      <c r="P34" s="9"/>
    </row>
    <row r="35" spans="1:16" s="11" customFormat="1" ht="16.5" customHeight="1">
      <c r="A35" s="55">
        <v>1807110</v>
      </c>
      <c r="B35" s="57" t="s">
        <v>91</v>
      </c>
      <c r="C35" s="54">
        <v>64</v>
      </c>
      <c r="D35" s="54">
        <v>72</v>
      </c>
      <c r="E35" s="54">
        <v>86</v>
      </c>
      <c r="F35" s="54">
        <v>13</v>
      </c>
      <c r="G35" s="54">
        <v>29</v>
      </c>
      <c r="H35" s="54">
        <v>17</v>
      </c>
      <c r="I35" s="54">
        <v>14</v>
      </c>
      <c r="J35" s="13">
        <f>SUM(C35:E35)</f>
        <v>222</v>
      </c>
      <c r="K35" s="13">
        <f t="shared" si="3"/>
        <v>295</v>
      </c>
      <c r="L35" s="34"/>
      <c r="M35" s="9">
        <v>33</v>
      </c>
      <c r="N35" s="9"/>
      <c r="O35" s="9"/>
      <c r="P35" s="9"/>
    </row>
    <row r="36" spans="1:16" s="11" customFormat="1" ht="16.5" customHeight="1">
      <c r="A36" s="55">
        <v>1807122</v>
      </c>
      <c r="B36" s="57" t="s">
        <v>103</v>
      </c>
      <c r="C36" s="54">
        <v>85</v>
      </c>
      <c r="D36" s="54">
        <v>30</v>
      </c>
      <c r="E36" s="54">
        <v>60.5</v>
      </c>
      <c r="F36" s="54">
        <v>35</v>
      </c>
      <c r="G36" s="54">
        <v>36</v>
      </c>
      <c r="H36" s="54">
        <v>11</v>
      </c>
      <c r="I36" s="54">
        <v>12</v>
      </c>
      <c r="J36" s="13">
        <f>SUM(C36:E36)</f>
        <v>175.5</v>
      </c>
      <c r="K36" s="13">
        <f t="shared" si="3"/>
        <v>269.5</v>
      </c>
      <c r="L36" s="34"/>
      <c r="M36" s="9">
        <v>34</v>
      </c>
      <c r="N36" s="9"/>
      <c r="O36" s="9"/>
      <c r="P36" s="9"/>
    </row>
    <row r="37" spans="1:16" s="11" customFormat="1" ht="16.5" customHeight="1">
      <c r="A37" s="55">
        <v>1807120</v>
      </c>
      <c r="B37" s="57" t="s">
        <v>101</v>
      </c>
      <c r="C37" s="54">
        <v>71</v>
      </c>
      <c r="D37" s="54">
        <v>36</v>
      </c>
      <c r="E37" s="54">
        <v>62.5</v>
      </c>
      <c r="F37" s="54">
        <v>37</v>
      </c>
      <c r="G37" s="54">
        <v>37</v>
      </c>
      <c r="H37" s="54">
        <v>12</v>
      </c>
      <c r="I37" s="54">
        <v>10</v>
      </c>
      <c r="J37" s="13">
        <f>SUM(C37:E37)</f>
        <v>169.5</v>
      </c>
      <c r="K37" s="13">
        <f t="shared" si="3"/>
        <v>265.5</v>
      </c>
      <c r="L37" s="34"/>
      <c r="M37" s="9">
        <v>35</v>
      </c>
      <c r="N37" s="9"/>
      <c r="O37" s="9"/>
      <c r="P37" s="9"/>
    </row>
    <row r="38" spans="1:16" s="11" customFormat="1" ht="16.5" customHeight="1">
      <c r="A38" s="55">
        <v>1807123</v>
      </c>
      <c r="B38" s="57" t="s">
        <v>104</v>
      </c>
      <c r="C38" s="54">
        <v>75</v>
      </c>
      <c r="D38" s="54">
        <v>32</v>
      </c>
      <c r="E38" s="54">
        <v>57</v>
      </c>
      <c r="F38" s="54">
        <v>28</v>
      </c>
      <c r="G38" s="54">
        <v>32</v>
      </c>
      <c r="H38" s="54">
        <v>10</v>
      </c>
      <c r="I38" s="54">
        <v>12</v>
      </c>
      <c r="J38" s="13">
        <f>SUM(C38:E38)</f>
        <v>164</v>
      </c>
      <c r="K38" s="13">
        <f t="shared" si="3"/>
        <v>246</v>
      </c>
      <c r="L38" s="34"/>
      <c r="M38" s="9">
        <v>36</v>
      </c>
      <c r="N38" s="9"/>
      <c r="O38" s="9"/>
      <c r="P38" s="9"/>
    </row>
    <row r="39" spans="1:16" s="11" customFormat="1" ht="16.5" customHeight="1">
      <c r="A39" s="55">
        <v>1807135</v>
      </c>
      <c r="B39" s="58" t="s">
        <v>116</v>
      </c>
      <c r="C39" s="54">
        <v>65</v>
      </c>
      <c r="D39" s="54">
        <v>3</v>
      </c>
      <c r="E39" s="54">
        <v>46.5</v>
      </c>
      <c r="F39" s="54">
        <v>16</v>
      </c>
      <c r="G39" s="54">
        <v>26</v>
      </c>
      <c r="H39" s="54">
        <v>9</v>
      </c>
      <c r="I39" s="54">
        <v>6</v>
      </c>
      <c r="J39" s="13">
        <f>SUM(C39:E39)</f>
        <v>114.5</v>
      </c>
      <c r="K39" s="13">
        <f t="shared" si="3"/>
        <v>171.5</v>
      </c>
      <c r="L39" s="34"/>
      <c r="M39" s="9">
        <v>37</v>
      </c>
      <c r="N39" s="9"/>
      <c r="O39" s="9"/>
      <c r="P39" s="9"/>
    </row>
    <row r="40" spans="1:11" ht="16.5" customHeight="1">
      <c r="A40" s="95" t="s">
        <v>18</v>
      </c>
      <c r="B40" s="95"/>
      <c r="C40" s="33">
        <f>COUNTA(B3:B39)</f>
        <v>37</v>
      </c>
      <c r="D40" s="33">
        <f>COUNTA(B3:B39)</f>
        <v>37</v>
      </c>
      <c r="E40" s="33">
        <f>COUNTA(B3:B39)</f>
        <v>37</v>
      </c>
      <c r="F40" s="33">
        <f>COUNTA(B3:B39)</f>
        <v>37</v>
      </c>
      <c r="G40" s="33">
        <f>COUNTA(B3:B39)</f>
        <v>37</v>
      </c>
      <c r="H40" s="33">
        <f>COUNTA(B3:B39)</f>
        <v>37</v>
      </c>
      <c r="I40" s="33">
        <f>COUNTA(B3:B39)</f>
        <v>37</v>
      </c>
      <c r="J40" s="33">
        <f>COUNTA(C3:C39)</f>
        <v>37</v>
      </c>
      <c r="K40" s="33">
        <f>COUNTA(D3:D39)</f>
        <v>37</v>
      </c>
    </row>
    <row r="41" spans="1:12" ht="16.5" customHeight="1">
      <c r="A41" s="91" t="s">
        <v>19</v>
      </c>
      <c r="B41" s="91"/>
      <c r="C41" s="10">
        <f aca="true" t="shared" si="4" ref="C41:K41">SUM(C3:C39)</f>
        <v>3164</v>
      </c>
      <c r="D41" s="10">
        <f t="shared" si="4"/>
        <v>2476</v>
      </c>
      <c r="E41" s="10">
        <f t="shared" si="4"/>
        <v>3536</v>
      </c>
      <c r="F41" s="10">
        <f t="shared" si="4"/>
        <v>1507</v>
      </c>
      <c r="G41" s="10">
        <f t="shared" si="4"/>
        <v>1419</v>
      </c>
      <c r="H41" s="10">
        <f t="shared" si="4"/>
        <v>637</v>
      </c>
      <c r="I41" s="10">
        <f t="shared" si="4"/>
        <v>590</v>
      </c>
      <c r="J41" s="10">
        <f t="shared" si="4"/>
        <v>9176</v>
      </c>
      <c r="K41" s="10">
        <f t="shared" si="4"/>
        <v>13329</v>
      </c>
      <c r="L41" s="35"/>
    </row>
    <row r="42" spans="1:12" ht="16.5" customHeight="1">
      <c r="A42" s="91" t="s">
        <v>20</v>
      </c>
      <c r="B42" s="91"/>
      <c r="C42" s="9">
        <f aca="true" t="shared" si="5" ref="C42:K42">AVERAGE(C3:C39)</f>
        <v>85.51351351351352</v>
      </c>
      <c r="D42" s="9">
        <f t="shared" si="5"/>
        <v>66.91891891891892</v>
      </c>
      <c r="E42" s="9">
        <f t="shared" si="5"/>
        <v>95.56756756756756</v>
      </c>
      <c r="F42" s="9">
        <f t="shared" si="5"/>
        <v>40.729729729729726</v>
      </c>
      <c r="G42" s="9">
        <f t="shared" si="5"/>
        <v>38.351351351351354</v>
      </c>
      <c r="H42" s="9">
        <f t="shared" si="5"/>
        <v>17.216216216216218</v>
      </c>
      <c r="I42" s="9">
        <f t="shared" si="5"/>
        <v>15.945945945945946</v>
      </c>
      <c r="J42" s="9">
        <f t="shared" si="5"/>
        <v>248</v>
      </c>
      <c r="K42" s="9">
        <f t="shared" si="5"/>
        <v>360.2432432432432</v>
      </c>
      <c r="L42" s="36"/>
    </row>
    <row r="43" spans="1:9" ht="16.5" customHeight="1">
      <c r="A43" s="91" t="s">
        <v>21</v>
      </c>
      <c r="B43" s="91"/>
      <c r="C43" s="9">
        <f>COUNTIF(C3:C39,"&gt;=72")</f>
        <v>33</v>
      </c>
      <c r="D43" s="9">
        <f>COUNTIF(D3:D39,"&gt;=72")</f>
        <v>17</v>
      </c>
      <c r="E43" s="9">
        <f>COUNTIF(E3:E39,"&gt;=72")</f>
        <v>33</v>
      </c>
      <c r="F43" s="9">
        <f>COUNTIF(F3:F39,"&gt;=42")</f>
        <v>20</v>
      </c>
      <c r="G43" s="9">
        <f>COUNTIF(G3:G39,"&gt;=30")</f>
        <v>33</v>
      </c>
      <c r="H43" s="9">
        <f>COUNTIF(H3:H39,"&gt;=18")</f>
        <v>19</v>
      </c>
      <c r="I43" s="9">
        <f>COUNTIF(I3:I39,"&gt;=18")</f>
        <v>13</v>
      </c>
    </row>
    <row r="44" spans="1:9" ht="16.5" customHeight="1">
      <c r="A44" s="91" t="s">
        <v>22</v>
      </c>
      <c r="B44" s="91"/>
      <c r="C44" s="9">
        <f aca="true" t="shared" si="6" ref="C44:I44">C43/COUNT(C3:C39)</f>
        <v>0.8918918918918919</v>
      </c>
      <c r="D44" s="9">
        <f t="shared" si="6"/>
        <v>0.4594594594594595</v>
      </c>
      <c r="E44" s="9">
        <f t="shared" si="6"/>
        <v>0.8918918918918919</v>
      </c>
      <c r="F44" s="9">
        <f t="shared" si="6"/>
        <v>0.5405405405405406</v>
      </c>
      <c r="G44" s="9">
        <f t="shared" si="6"/>
        <v>0.8918918918918919</v>
      </c>
      <c r="H44" s="9">
        <f t="shared" si="6"/>
        <v>0.5135135135135135</v>
      </c>
      <c r="I44" s="9">
        <f t="shared" si="6"/>
        <v>0.35135135135135137</v>
      </c>
    </row>
    <row r="45" spans="1:9" ht="16.5" customHeight="1">
      <c r="A45" s="91" t="s">
        <v>23</v>
      </c>
      <c r="B45" s="91"/>
      <c r="C45" s="9">
        <f>COUNTIF(C3:C39,"&gt;=96")</f>
        <v>4</v>
      </c>
      <c r="D45" s="9">
        <f>COUNTIF(D3:D39,"&gt;=96")</f>
        <v>4</v>
      </c>
      <c r="E45" s="9">
        <f>COUNTIF(E3:E39,"&gt;=96")</f>
        <v>23</v>
      </c>
      <c r="F45" s="9">
        <f>COUNTIF(F3:F39,"&gt;=56")</f>
        <v>3</v>
      </c>
      <c r="G45" s="9">
        <f>COUNTIF(G3:G39,"&gt;=40")</f>
        <v>15</v>
      </c>
      <c r="H45" s="9">
        <f>COUNTIF(H3:H39,"&gt;=24")</f>
        <v>4</v>
      </c>
      <c r="I45" s="9">
        <f>COUNTIF(I3:I39,"&gt;=24")</f>
        <v>3</v>
      </c>
    </row>
    <row r="46" spans="1:9" ht="16.5" customHeight="1">
      <c r="A46" s="91" t="s">
        <v>24</v>
      </c>
      <c r="B46" s="91"/>
      <c r="C46" s="9">
        <f aca="true" t="shared" si="7" ref="C46:I46">C45/COUNT(C3:C39)</f>
        <v>0.10810810810810811</v>
      </c>
      <c r="D46" s="9">
        <f t="shared" si="7"/>
        <v>0.10810810810810811</v>
      </c>
      <c r="E46" s="9">
        <f t="shared" si="7"/>
        <v>0.6216216216216216</v>
      </c>
      <c r="F46" s="9">
        <f t="shared" si="7"/>
        <v>0.08108108108108109</v>
      </c>
      <c r="G46" s="9">
        <f t="shared" si="7"/>
        <v>0.40540540540540543</v>
      </c>
      <c r="H46" s="9">
        <f t="shared" si="7"/>
        <v>0.10810810810810811</v>
      </c>
      <c r="I46" s="9">
        <f t="shared" si="7"/>
        <v>0.08108108108108109</v>
      </c>
    </row>
    <row r="47" spans="1:5" ht="16.5" customHeight="1">
      <c r="A47" s="88" t="s">
        <v>25</v>
      </c>
      <c r="B47" s="88"/>
      <c r="C47" s="9">
        <f>COUNTIF(C3:C39,"&gt;=100")-COUNTIF(C3:C39,"&gt;=120")</f>
        <v>2</v>
      </c>
      <c r="D47" s="9">
        <f>COUNTIF(D3:D39,"&gt;=100")-COUNTIF(D3:D39,"&gt;=120")</f>
        <v>2</v>
      </c>
      <c r="E47" s="9">
        <f>COUNTIF(E3:E39,"&gt;=100")-COUNTIF(E3:E39,"&gt;=120")</f>
        <v>18</v>
      </c>
    </row>
    <row r="48" spans="1:5" ht="16.5" customHeight="1">
      <c r="A48" s="88" t="s">
        <v>26</v>
      </c>
      <c r="B48" s="88"/>
      <c r="C48" s="9">
        <f>COUNTIF(C3:C39,"&gt;=90")-COUNTIF(C3:C39,"&gt;=100")</f>
        <v>9</v>
      </c>
      <c r="D48" s="9">
        <f>COUNTIF(D3:D39,"&gt;=90")-COUNTIF(D3:D39,"&gt;=100")</f>
        <v>6</v>
      </c>
      <c r="E48" s="9">
        <f>COUNTIF(E3:E39,"&gt;=90")-COUNTIF(E3:E39,"&gt;=100")</f>
        <v>11</v>
      </c>
    </row>
    <row r="49" spans="1:5" ht="16.5" customHeight="1">
      <c r="A49" s="88" t="s">
        <v>27</v>
      </c>
      <c r="B49" s="88"/>
      <c r="C49" s="9">
        <f>COUNTIF(C3:C39,"&gt;=80")-COUNTIF(C3:C39,"&gt;=90")</f>
        <v>21</v>
      </c>
      <c r="D49" s="9">
        <f>COUNTIF(D3:D39,"&gt;=80")-COUNTIF(D3:D39,"&gt;=90")</f>
        <v>4</v>
      </c>
      <c r="E49" s="9">
        <f>COUNTIF(E3:E39,"&gt;=80")-COUNTIF(E3:E39,"&gt;=90")</f>
        <v>3</v>
      </c>
    </row>
    <row r="50" spans="1:5" ht="16.5" customHeight="1">
      <c r="A50" s="88" t="s">
        <v>28</v>
      </c>
      <c r="B50" s="88"/>
      <c r="C50" s="9">
        <f>COUNTIF(C3:C39,"&gt;=70")-COUNTIF(C3:C39,"&gt;=80")</f>
        <v>3</v>
      </c>
      <c r="D50" s="9">
        <f>COUNTIF(D3:D39,"&gt;=70")-COUNTIF(D3:D39,"&gt;=80")</f>
        <v>6</v>
      </c>
      <c r="E50" s="9">
        <f>COUNTIF(E3:E39,"&gt;=70")-COUNTIF(E3:E39,"&gt;=80")</f>
        <v>1</v>
      </c>
    </row>
    <row r="51" spans="1:5" ht="16.5" customHeight="1">
      <c r="A51" s="87" t="s">
        <v>29</v>
      </c>
      <c r="B51" s="87"/>
      <c r="C51" s="9">
        <f>COUNTIF(C3:C39,"&gt;=60")-COUNTIF(C3:C39,"&gt;=70")</f>
        <v>2</v>
      </c>
      <c r="D51" s="9">
        <f>COUNTIF(D3:D39,"&gt;=60")-COUNTIF(D3:D39,"&gt;=70")</f>
        <v>4</v>
      </c>
      <c r="E51" s="9">
        <f>COUNTIF(E3:E39,"&gt;=60")-COUNTIF(E3:E39,"&gt;=70")</f>
        <v>2</v>
      </c>
    </row>
    <row r="52" spans="1:5" ht="16.5" customHeight="1">
      <c r="A52" s="88" t="s">
        <v>30</v>
      </c>
      <c r="B52" s="88"/>
      <c r="C52" s="9">
        <f>COUNTIF(C3:C39,"&gt;=50")-COUNTIF(C3:C39,"&gt;=60")</f>
        <v>0</v>
      </c>
      <c r="D52" s="9">
        <f>COUNTIF(D3:D39,"&gt;=50")-COUNTIF(D3:D39,"&gt;=60")</f>
        <v>7</v>
      </c>
      <c r="E52" s="9">
        <f>COUNTIF(E3:E39,"&gt;=50")-COUNTIF(E3:E39,"&gt;=60")</f>
        <v>1</v>
      </c>
    </row>
    <row r="53" spans="1:5" ht="16.5" customHeight="1">
      <c r="A53" s="88" t="s">
        <v>31</v>
      </c>
      <c r="B53" s="88"/>
      <c r="C53" s="9">
        <f>COUNTIF(C3:C39,"&gt;=40")-COUNTIF(C3:C39,"&gt;=50")</f>
        <v>0</v>
      </c>
      <c r="D53" s="9">
        <f>COUNTIF(D3:D39,"&gt;=40")-COUNTIF(D3:D39,"&gt;=50")</f>
        <v>3</v>
      </c>
      <c r="E53" s="9">
        <f>COUNTIF(E3:E39,"&gt;=40")-COUNTIF(E3:E39,"&gt;=50")</f>
        <v>1</v>
      </c>
    </row>
    <row r="54" spans="1:5" ht="16.5" customHeight="1">
      <c r="A54" s="88" t="s">
        <v>32</v>
      </c>
      <c r="B54" s="88"/>
      <c r="C54" s="9">
        <f>COUNTIF(C3:C39,"&gt;=0")-COUNTIF(C3:C39,"&gt;=40")</f>
        <v>0</v>
      </c>
      <c r="D54" s="9">
        <f>COUNTIF(D3:D39,"&gt;=0")-COUNTIF(D3:D39,"&gt;=40")</f>
        <v>5</v>
      </c>
      <c r="E54" s="9">
        <f>COUNTIF(E3:E39,"&gt;=0")-COUNTIF(E3:E39,"&gt;=40")</f>
        <v>0</v>
      </c>
    </row>
  </sheetData>
  <sheetProtection/>
  <mergeCells count="16">
    <mergeCell ref="A1:M1"/>
    <mergeCell ref="A40:B40"/>
    <mergeCell ref="A41:B41"/>
    <mergeCell ref="A42:B42"/>
    <mergeCell ref="A43:B43"/>
    <mergeCell ref="A44:B44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50:B50"/>
  </mergeCells>
  <conditionalFormatting sqref="N22 N3">
    <cfRule type="expression" priority="5" dxfId="0" stopIfTrue="1">
      <formula>J3:J39&gt;=306</formula>
    </cfRule>
  </conditionalFormatting>
  <conditionalFormatting sqref="O22 O3">
    <cfRule type="expression" priority="6" dxfId="0" stopIfTrue="1">
      <formula>J3:J39&gt;=288</formula>
    </cfRule>
  </conditionalFormatting>
  <conditionalFormatting sqref="F3:F39">
    <cfRule type="cellIs" priority="1" dxfId="0" operator="lessThan" stopIfTrue="1">
      <formula>42</formula>
    </cfRule>
  </conditionalFormatting>
  <conditionalFormatting sqref="G3:G39">
    <cfRule type="cellIs" priority="2" dxfId="0" operator="lessThan" stopIfTrue="1">
      <formula>30</formula>
    </cfRule>
  </conditionalFormatting>
  <conditionalFormatting sqref="C3:E39">
    <cfRule type="cellIs" priority="22" dxfId="0" operator="lessThan" stopIfTrue="1">
      <formula>72</formula>
    </cfRule>
  </conditionalFormatting>
  <conditionalFormatting sqref="H3:I39">
    <cfRule type="cellIs" priority="21" dxfId="0" operator="lessThan" stopIfTrue="1">
      <formula>18</formula>
    </cfRule>
  </conditionalFormatting>
  <conditionalFormatting sqref="N4:N21 N23:N34">
    <cfRule type="expression" priority="42" dxfId="0" stopIfTrue="1">
      <formula>J4:J39&gt;=306</formula>
    </cfRule>
  </conditionalFormatting>
  <conditionalFormatting sqref="N35:N39">
    <cfRule type="expression" priority="44" dxfId="0" stopIfTrue="1">
      <formula>J35:J57&gt;=306</formula>
    </cfRule>
  </conditionalFormatting>
  <conditionalFormatting sqref="O4:O21 O23:O34">
    <cfRule type="expression" priority="45" dxfId="0" stopIfTrue="1">
      <formula>J4:J39&gt;=288</formula>
    </cfRule>
  </conditionalFormatting>
  <conditionalFormatting sqref="O35:O39">
    <cfRule type="expression" priority="47" dxfId="0" stopIfTrue="1">
      <formula>J35:J57&gt;=288</formula>
    </cfRule>
  </conditionalFormatting>
  <conditionalFormatting sqref="P3:P34">
    <cfRule type="expression" priority="48" dxfId="3" stopIfTrue="1">
      <formula>(C3:C39&gt;=72)*(D3:D39&gt;=72)*(E3:E39&gt;=72)</formula>
    </cfRule>
  </conditionalFormatting>
  <conditionalFormatting sqref="P35:P39">
    <cfRule type="expression" priority="50" dxfId="3" stopIfTrue="1">
      <formula>(C35:C58&gt;=72)*(D35:D58&gt;=72)*(E35:E58&gt;=72)</formula>
    </cfRule>
  </conditionalFormatting>
  <printOptions/>
  <pageMargins left="0.47" right="0.3" top="0.54" bottom="0.59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7.75390625" style="14" customWidth="1"/>
    <col min="2" max="2" width="7.625" style="14" customWidth="1"/>
    <col min="3" max="3" width="6.50390625" style="11" customWidth="1"/>
    <col min="4" max="9" width="5.75390625" style="11" customWidth="1"/>
    <col min="10" max="10" width="6.875" style="11" customWidth="1"/>
    <col min="11" max="11" width="6.625" style="11" customWidth="1"/>
    <col min="12" max="12" width="5.50390625" style="11" customWidth="1"/>
    <col min="13" max="13" width="5.00390625" style="11" customWidth="1"/>
    <col min="14" max="16" width="3.375" style="11" customWidth="1"/>
    <col min="17" max="16384" width="9.00390625" style="5" customWidth="1"/>
  </cols>
  <sheetData>
    <row r="1" spans="1:16" ht="48" customHeight="1">
      <c r="A1" s="97" t="s">
        <v>307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8"/>
      <c r="N1" s="19" t="s">
        <v>3</v>
      </c>
      <c r="O1" s="19" t="s">
        <v>4</v>
      </c>
      <c r="P1" s="19" t="s">
        <v>5</v>
      </c>
    </row>
    <row r="2" spans="1:16" s="31" customFormat="1" ht="36" customHeight="1">
      <c r="A2" s="6" t="s">
        <v>33</v>
      </c>
      <c r="B2" s="32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51" t="s">
        <v>196</v>
      </c>
      <c r="I2" s="51" t="s">
        <v>195</v>
      </c>
      <c r="J2" s="6" t="s">
        <v>15</v>
      </c>
      <c r="K2" s="6" t="s">
        <v>16</v>
      </c>
      <c r="L2" s="6" t="s">
        <v>36</v>
      </c>
      <c r="M2" s="6" t="s">
        <v>37</v>
      </c>
      <c r="N2" s="12">
        <f>COUNTIF(J3:J39,"&gt;=306")</f>
        <v>3</v>
      </c>
      <c r="O2" s="12">
        <f>COUNTIF(J3:J39,"&gt;=288")</f>
        <v>7</v>
      </c>
      <c r="P2" s="12">
        <f>SUMPRODUCT(($C$3:$C$39&gt;=72)*($D$3:$D$39&gt;=72)*($E$3:$E$39&gt;=72))</f>
        <v>17</v>
      </c>
    </row>
    <row r="3" spans="1:16" ht="16.5" customHeight="1">
      <c r="A3" s="60">
        <v>1807207</v>
      </c>
      <c r="B3" s="61" t="s">
        <v>125</v>
      </c>
      <c r="C3" s="59">
        <v>82</v>
      </c>
      <c r="D3" s="59">
        <v>117</v>
      </c>
      <c r="E3" s="59">
        <v>111</v>
      </c>
      <c r="F3" s="60">
        <v>51</v>
      </c>
      <c r="G3" s="59">
        <v>44</v>
      </c>
      <c r="H3" s="59">
        <v>28</v>
      </c>
      <c r="I3" s="59">
        <v>28</v>
      </c>
      <c r="J3" s="13">
        <f aca="true" t="shared" si="0" ref="J3:J39">SUM(C3:E3)</f>
        <v>310</v>
      </c>
      <c r="K3" s="13">
        <f>SUM(C3:I3)</f>
        <v>461</v>
      </c>
      <c r="L3" s="34"/>
      <c r="M3" s="9">
        <v>1</v>
      </c>
      <c r="N3" s="9"/>
      <c r="O3" s="9"/>
      <c r="P3" s="9"/>
    </row>
    <row r="4" spans="1:16" ht="16.5" customHeight="1">
      <c r="A4" s="60">
        <v>1807210</v>
      </c>
      <c r="B4" s="61" t="s">
        <v>128</v>
      </c>
      <c r="C4" s="59">
        <v>87</v>
      </c>
      <c r="D4" s="59">
        <v>104</v>
      </c>
      <c r="E4" s="59">
        <v>113</v>
      </c>
      <c r="F4" s="60">
        <v>52</v>
      </c>
      <c r="G4" s="59">
        <v>49</v>
      </c>
      <c r="H4" s="59">
        <v>26</v>
      </c>
      <c r="I4" s="59">
        <v>27</v>
      </c>
      <c r="J4" s="13">
        <f t="shared" si="0"/>
        <v>304</v>
      </c>
      <c r="K4" s="13">
        <f>SUM(C4:I4)</f>
        <v>458</v>
      </c>
      <c r="L4" s="34"/>
      <c r="M4" s="9">
        <v>2</v>
      </c>
      <c r="N4" s="9"/>
      <c r="O4" s="9"/>
      <c r="P4" s="9"/>
    </row>
    <row r="5" spans="1:16" ht="16.5" customHeight="1">
      <c r="A5" s="60">
        <v>1807215</v>
      </c>
      <c r="B5" s="61" t="s">
        <v>133</v>
      </c>
      <c r="C5" s="59">
        <v>87</v>
      </c>
      <c r="D5" s="59">
        <v>110</v>
      </c>
      <c r="E5" s="59">
        <v>113</v>
      </c>
      <c r="F5" s="60">
        <v>52</v>
      </c>
      <c r="G5" s="59">
        <v>42</v>
      </c>
      <c r="H5" s="59">
        <v>24</v>
      </c>
      <c r="I5" s="59">
        <v>28</v>
      </c>
      <c r="J5" s="13">
        <f t="shared" si="0"/>
        <v>310</v>
      </c>
      <c r="K5" s="13">
        <f aca="true" t="shared" si="1" ref="K5:K39">SUM(C5:I5)</f>
        <v>456</v>
      </c>
      <c r="L5" s="34"/>
      <c r="M5" s="9">
        <v>3</v>
      </c>
      <c r="N5" s="9"/>
      <c r="O5" s="9"/>
      <c r="P5" s="9"/>
    </row>
    <row r="6" spans="1:16" ht="16.5" customHeight="1">
      <c r="A6" s="60">
        <v>1807233</v>
      </c>
      <c r="B6" s="61" t="s">
        <v>151</v>
      </c>
      <c r="C6" s="59">
        <v>91</v>
      </c>
      <c r="D6" s="59">
        <v>107</v>
      </c>
      <c r="E6" s="59">
        <v>108</v>
      </c>
      <c r="F6" s="60">
        <v>44</v>
      </c>
      <c r="G6" s="59">
        <v>46</v>
      </c>
      <c r="H6" s="59">
        <v>24</v>
      </c>
      <c r="I6" s="59">
        <v>25</v>
      </c>
      <c r="J6" s="13">
        <f t="shared" si="0"/>
        <v>306</v>
      </c>
      <c r="K6" s="13">
        <f t="shared" si="1"/>
        <v>445</v>
      </c>
      <c r="L6" s="34"/>
      <c r="M6" s="9">
        <v>4</v>
      </c>
      <c r="N6" s="9"/>
      <c r="O6" s="9"/>
      <c r="P6" s="9"/>
    </row>
    <row r="7" spans="1:16" ht="16.5" customHeight="1">
      <c r="A7" s="60">
        <v>1807216</v>
      </c>
      <c r="B7" s="61" t="s">
        <v>134</v>
      </c>
      <c r="C7" s="59">
        <v>78</v>
      </c>
      <c r="D7" s="59">
        <v>111</v>
      </c>
      <c r="E7" s="59">
        <v>107</v>
      </c>
      <c r="F7" s="60">
        <v>52</v>
      </c>
      <c r="G7" s="59">
        <v>43</v>
      </c>
      <c r="H7" s="59">
        <v>28</v>
      </c>
      <c r="I7" s="59">
        <v>24</v>
      </c>
      <c r="J7" s="13">
        <f t="shared" si="0"/>
        <v>296</v>
      </c>
      <c r="K7" s="13">
        <f t="shared" si="1"/>
        <v>443</v>
      </c>
      <c r="L7" s="34"/>
      <c r="M7" s="9">
        <v>5</v>
      </c>
      <c r="N7" s="9"/>
      <c r="O7" s="9"/>
      <c r="P7" s="9"/>
    </row>
    <row r="8" spans="1:16" ht="16.5" customHeight="1">
      <c r="A8" s="60">
        <v>1807222</v>
      </c>
      <c r="B8" s="61" t="s">
        <v>140</v>
      </c>
      <c r="C8" s="59">
        <v>87</v>
      </c>
      <c r="D8" s="59">
        <v>109</v>
      </c>
      <c r="E8" s="59">
        <v>102</v>
      </c>
      <c r="F8" s="60">
        <v>48</v>
      </c>
      <c r="G8" s="59">
        <v>47</v>
      </c>
      <c r="H8" s="59">
        <v>30</v>
      </c>
      <c r="I8" s="59">
        <v>20</v>
      </c>
      <c r="J8" s="13">
        <f t="shared" si="0"/>
        <v>298</v>
      </c>
      <c r="K8" s="13">
        <f t="shared" si="1"/>
        <v>443</v>
      </c>
      <c r="L8" s="34"/>
      <c r="M8" s="9">
        <v>6</v>
      </c>
      <c r="N8" s="9"/>
      <c r="O8" s="9"/>
      <c r="P8" s="9"/>
    </row>
    <row r="9" spans="1:16" ht="16.5" customHeight="1">
      <c r="A9" s="60">
        <v>1807208</v>
      </c>
      <c r="B9" s="61" t="s">
        <v>126</v>
      </c>
      <c r="C9" s="59">
        <v>90</v>
      </c>
      <c r="D9" s="59">
        <v>103</v>
      </c>
      <c r="E9" s="59">
        <v>105</v>
      </c>
      <c r="F9" s="60">
        <v>46</v>
      </c>
      <c r="G9" s="59">
        <v>47</v>
      </c>
      <c r="H9" s="59">
        <v>21</v>
      </c>
      <c r="I9" s="59">
        <v>23</v>
      </c>
      <c r="J9" s="13">
        <f t="shared" si="0"/>
        <v>298</v>
      </c>
      <c r="K9" s="13">
        <f t="shared" si="1"/>
        <v>435</v>
      </c>
      <c r="L9" s="34"/>
      <c r="M9" s="9">
        <v>7</v>
      </c>
      <c r="N9" s="9"/>
      <c r="O9" s="9"/>
      <c r="P9" s="9"/>
    </row>
    <row r="10" spans="1:16" ht="16.5" customHeight="1">
      <c r="A10" s="60">
        <v>1807223</v>
      </c>
      <c r="B10" s="61" t="s">
        <v>141</v>
      </c>
      <c r="C10" s="59">
        <v>75</v>
      </c>
      <c r="D10" s="59">
        <v>96</v>
      </c>
      <c r="E10" s="59">
        <v>104.5</v>
      </c>
      <c r="F10" s="59">
        <v>49</v>
      </c>
      <c r="G10" s="59">
        <v>49</v>
      </c>
      <c r="H10" s="59">
        <v>22</v>
      </c>
      <c r="I10" s="59">
        <v>17</v>
      </c>
      <c r="J10" s="13">
        <f t="shared" si="0"/>
        <v>275.5</v>
      </c>
      <c r="K10" s="13">
        <f t="shared" si="1"/>
        <v>412.5</v>
      </c>
      <c r="L10" s="34"/>
      <c r="M10" s="9">
        <v>8</v>
      </c>
      <c r="N10" s="9"/>
      <c r="O10" s="9"/>
      <c r="P10" s="9"/>
    </row>
    <row r="11" spans="1:16" ht="16.5" customHeight="1">
      <c r="A11" s="60">
        <v>1807230</v>
      </c>
      <c r="B11" s="61" t="s">
        <v>148</v>
      </c>
      <c r="C11" s="59">
        <v>80</v>
      </c>
      <c r="D11" s="59">
        <v>93</v>
      </c>
      <c r="E11" s="59">
        <v>109</v>
      </c>
      <c r="F11" s="60">
        <v>42</v>
      </c>
      <c r="G11" s="59">
        <v>44</v>
      </c>
      <c r="H11" s="59">
        <v>21</v>
      </c>
      <c r="I11" s="59">
        <v>23</v>
      </c>
      <c r="J11" s="13">
        <f t="shared" si="0"/>
        <v>282</v>
      </c>
      <c r="K11" s="13">
        <f t="shared" si="1"/>
        <v>412</v>
      </c>
      <c r="L11" s="34"/>
      <c r="M11" s="9">
        <v>9</v>
      </c>
      <c r="N11" s="9"/>
      <c r="O11" s="9"/>
      <c r="P11" s="9"/>
    </row>
    <row r="12" spans="1:16" ht="16.5" customHeight="1">
      <c r="A12" s="60">
        <v>1807221</v>
      </c>
      <c r="B12" s="61" t="s">
        <v>139</v>
      </c>
      <c r="C12" s="59">
        <v>66</v>
      </c>
      <c r="D12" s="59">
        <v>80</v>
      </c>
      <c r="E12" s="59">
        <v>111</v>
      </c>
      <c r="F12" s="60">
        <v>46</v>
      </c>
      <c r="G12" s="59">
        <v>49</v>
      </c>
      <c r="H12" s="59">
        <v>21</v>
      </c>
      <c r="I12" s="59">
        <v>22</v>
      </c>
      <c r="J12" s="13">
        <f t="shared" si="0"/>
        <v>257</v>
      </c>
      <c r="K12" s="13">
        <f t="shared" si="1"/>
        <v>395</v>
      </c>
      <c r="L12" s="34"/>
      <c r="M12" s="9">
        <v>10</v>
      </c>
      <c r="N12" s="9"/>
      <c r="O12" s="9"/>
      <c r="P12" s="9"/>
    </row>
    <row r="13" spans="1:16" ht="16.5" customHeight="1">
      <c r="A13" s="60">
        <v>1807201</v>
      </c>
      <c r="B13" s="61" t="s">
        <v>119</v>
      </c>
      <c r="C13" s="59">
        <v>79</v>
      </c>
      <c r="D13" s="59">
        <v>87</v>
      </c>
      <c r="E13" s="59">
        <v>102.5</v>
      </c>
      <c r="F13" s="60">
        <v>48</v>
      </c>
      <c r="G13" s="59">
        <v>43</v>
      </c>
      <c r="H13" s="59">
        <v>15</v>
      </c>
      <c r="I13" s="59">
        <v>17</v>
      </c>
      <c r="J13" s="13">
        <f t="shared" si="0"/>
        <v>268.5</v>
      </c>
      <c r="K13" s="13">
        <f t="shared" si="1"/>
        <v>391.5</v>
      </c>
      <c r="L13" s="34"/>
      <c r="M13" s="9">
        <v>11</v>
      </c>
      <c r="N13" s="9"/>
      <c r="O13" s="9"/>
      <c r="P13" s="9"/>
    </row>
    <row r="14" spans="1:16" ht="16.5" customHeight="1">
      <c r="A14" s="60">
        <v>1807219</v>
      </c>
      <c r="B14" s="61" t="s">
        <v>137</v>
      </c>
      <c r="C14" s="59">
        <v>82</v>
      </c>
      <c r="D14" s="59">
        <v>101</v>
      </c>
      <c r="E14" s="59">
        <v>89</v>
      </c>
      <c r="F14" s="60">
        <v>43</v>
      </c>
      <c r="G14" s="59">
        <v>37</v>
      </c>
      <c r="H14" s="59">
        <v>22</v>
      </c>
      <c r="I14" s="59">
        <v>11</v>
      </c>
      <c r="J14" s="13">
        <f t="shared" si="0"/>
        <v>272</v>
      </c>
      <c r="K14" s="13">
        <f t="shared" si="1"/>
        <v>385</v>
      </c>
      <c r="L14" s="34"/>
      <c r="M14" s="9">
        <v>12</v>
      </c>
      <c r="N14" s="9"/>
      <c r="O14" s="9"/>
      <c r="P14" s="9"/>
    </row>
    <row r="15" spans="1:16" ht="16.5" customHeight="1">
      <c r="A15" s="60">
        <v>1807204</v>
      </c>
      <c r="B15" s="61" t="s">
        <v>122</v>
      </c>
      <c r="C15" s="59">
        <v>78</v>
      </c>
      <c r="D15" s="59">
        <v>98</v>
      </c>
      <c r="E15" s="59">
        <v>94</v>
      </c>
      <c r="F15" s="60">
        <v>46</v>
      </c>
      <c r="G15" s="59">
        <v>36</v>
      </c>
      <c r="H15" s="59">
        <v>17</v>
      </c>
      <c r="I15" s="59">
        <v>12</v>
      </c>
      <c r="J15" s="13">
        <f t="shared" si="0"/>
        <v>270</v>
      </c>
      <c r="K15" s="13">
        <f t="shared" si="1"/>
        <v>381</v>
      </c>
      <c r="L15" s="34"/>
      <c r="M15" s="9">
        <v>13</v>
      </c>
      <c r="N15" s="9"/>
      <c r="O15" s="9"/>
      <c r="P15" s="9"/>
    </row>
    <row r="16" spans="1:16" ht="16.5" customHeight="1">
      <c r="A16" s="60">
        <v>1807205</v>
      </c>
      <c r="B16" s="61" t="s">
        <v>123</v>
      </c>
      <c r="C16" s="59">
        <v>78</v>
      </c>
      <c r="D16" s="59">
        <v>77</v>
      </c>
      <c r="E16" s="59">
        <v>107</v>
      </c>
      <c r="F16" s="60">
        <v>47</v>
      </c>
      <c r="G16" s="59">
        <v>33</v>
      </c>
      <c r="H16" s="59">
        <v>18</v>
      </c>
      <c r="I16" s="59">
        <v>15</v>
      </c>
      <c r="J16" s="13">
        <f t="shared" si="0"/>
        <v>262</v>
      </c>
      <c r="K16" s="13">
        <f t="shared" si="1"/>
        <v>375</v>
      </c>
      <c r="L16" s="34"/>
      <c r="M16" s="9">
        <v>14</v>
      </c>
      <c r="N16" s="9"/>
      <c r="O16" s="9"/>
      <c r="P16" s="9"/>
    </row>
    <row r="17" spans="1:16" ht="16.5" customHeight="1">
      <c r="A17" s="60">
        <v>1807211</v>
      </c>
      <c r="B17" s="61" t="s">
        <v>129</v>
      </c>
      <c r="C17" s="59">
        <v>83</v>
      </c>
      <c r="D17" s="59">
        <v>73</v>
      </c>
      <c r="E17" s="59">
        <v>102</v>
      </c>
      <c r="F17" s="60">
        <v>49</v>
      </c>
      <c r="G17" s="59">
        <v>27</v>
      </c>
      <c r="H17" s="59">
        <v>20</v>
      </c>
      <c r="I17" s="59">
        <v>19</v>
      </c>
      <c r="J17" s="13">
        <f t="shared" si="0"/>
        <v>258</v>
      </c>
      <c r="K17" s="13">
        <f t="shared" si="1"/>
        <v>373</v>
      </c>
      <c r="L17" s="34"/>
      <c r="M17" s="9">
        <v>15</v>
      </c>
      <c r="N17" s="9"/>
      <c r="O17" s="9"/>
      <c r="P17" s="9"/>
    </row>
    <row r="18" spans="1:16" ht="16.5" customHeight="1">
      <c r="A18" s="60">
        <v>1807214</v>
      </c>
      <c r="B18" s="61" t="s">
        <v>132</v>
      </c>
      <c r="C18" s="59">
        <v>80</v>
      </c>
      <c r="D18" s="59">
        <v>57</v>
      </c>
      <c r="E18" s="59">
        <v>98</v>
      </c>
      <c r="F18" s="59">
        <v>51</v>
      </c>
      <c r="G18" s="59">
        <v>45</v>
      </c>
      <c r="H18" s="59">
        <v>18</v>
      </c>
      <c r="I18" s="59">
        <v>17</v>
      </c>
      <c r="J18" s="13">
        <f t="shared" si="0"/>
        <v>235</v>
      </c>
      <c r="K18" s="13">
        <f t="shared" si="1"/>
        <v>366</v>
      </c>
      <c r="L18" s="34"/>
      <c r="M18" s="9">
        <v>16</v>
      </c>
      <c r="N18" s="9"/>
      <c r="O18" s="9"/>
      <c r="P18" s="9"/>
    </row>
    <row r="19" spans="1:16" ht="16.5" customHeight="1">
      <c r="A19" s="60">
        <v>1807225</v>
      </c>
      <c r="B19" s="61" t="s">
        <v>143</v>
      </c>
      <c r="C19" s="59">
        <v>69</v>
      </c>
      <c r="D19" s="59">
        <v>70</v>
      </c>
      <c r="E19" s="59">
        <v>110</v>
      </c>
      <c r="F19" s="59">
        <v>46</v>
      </c>
      <c r="G19" s="59">
        <v>35</v>
      </c>
      <c r="H19" s="59">
        <v>19</v>
      </c>
      <c r="I19" s="59">
        <v>17</v>
      </c>
      <c r="J19" s="13">
        <f t="shared" si="0"/>
        <v>249</v>
      </c>
      <c r="K19" s="13">
        <f t="shared" si="1"/>
        <v>366</v>
      </c>
      <c r="L19" s="34"/>
      <c r="M19" s="9">
        <v>17</v>
      </c>
      <c r="N19" s="9"/>
      <c r="O19" s="9"/>
      <c r="P19" s="9"/>
    </row>
    <row r="20" spans="1:16" ht="16.5" customHeight="1">
      <c r="A20" s="60">
        <v>1807234</v>
      </c>
      <c r="B20" s="61" t="s">
        <v>152</v>
      </c>
      <c r="C20" s="59">
        <v>75</v>
      </c>
      <c r="D20" s="59">
        <v>72</v>
      </c>
      <c r="E20" s="59">
        <v>97</v>
      </c>
      <c r="F20" s="59">
        <v>41</v>
      </c>
      <c r="G20" s="59">
        <v>38</v>
      </c>
      <c r="H20" s="59">
        <v>21</v>
      </c>
      <c r="I20" s="59">
        <v>20</v>
      </c>
      <c r="J20" s="13">
        <f t="shared" si="0"/>
        <v>244</v>
      </c>
      <c r="K20" s="13">
        <f t="shared" si="1"/>
        <v>364</v>
      </c>
      <c r="L20" s="34"/>
      <c r="M20" s="9">
        <v>18</v>
      </c>
      <c r="N20" s="9"/>
      <c r="O20" s="9"/>
      <c r="P20" s="9"/>
    </row>
    <row r="21" spans="1:16" ht="16.5" customHeight="1">
      <c r="A21" s="60">
        <v>1807235</v>
      </c>
      <c r="B21" s="62" t="s">
        <v>153</v>
      </c>
      <c r="C21" s="59">
        <v>60</v>
      </c>
      <c r="D21" s="59">
        <v>83</v>
      </c>
      <c r="E21" s="59">
        <v>110.5</v>
      </c>
      <c r="F21" s="59">
        <v>43</v>
      </c>
      <c r="G21" s="59">
        <v>38</v>
      </c>
      <c r="H21" s="59">
        <v>17</v>
      </c>
      <c r="I21" s="59">
        <v>10</v>
      </c>
      <c r="J21" s="13">
        <f t="shared" si="0"/>
        <v>253.5</v>
      </c>
      <c r="K21" s="13">
        <f t="shared" si="1"/>
        <v>361.5</v>
      </c>
      <c r="L21" s="34"/>
      <c r="M21" s="9">
        <v>19</v>
      </c>
      <c r="N21" s="9"/>
      <c r="O21" s="9"/>
      <c r="P21" s="9"/>
    </row>
    <row r="22" spans="1:16" ht="16.5" customHeight="1">
      <c r="A22" s="60">
        <v>1807237</v>
      </c>
      <c r="B22" s="61" t="s">
        <v>155</v>
      </c>
      <c r="C22" s="59">
        <v>77</v>
      </c>
      <c r="D22" s="59">
        <v>105</v>
      </c>
      <c r="E22" s="59">
        <v>53.5</v>
      </c>
      <c r="F22" s="59">
        <v>47</v>
      </c>
      <c r="G22" s="59">
        <v>37</v>
      </c>
      <c r="H22" s="59">
        <v>21</v>
      </c>
      <c r="I22" s="59">
        <v>20</v>
      </c>
      <c r="J22" s="13">
        <f t="shared" si="0"/>
        <v>235.5</v>
      </c>
      <c r="K22" s="13">
        <f t="shared" si="1"/>
        <v>360.5</v>
      </c>
      <c r="L22" s="34"/>
      <c r="M22" s="9">
        <v>20</v>
      </c>
      <c r="N22" s="9"/>
      <c r="O22" s="9"/>
      <c r="P22" s="9"/>
    </row>
    <row r="23" spans="1:16" ht="16.5" customHeight="1">
      <c r="A23" s="60">
        <v>1807226</v>
      </c>
      <c r="B23" s="61" t="s">
        <v>144</v>
      </c>
      <c r="C23" s="59">
        <v>71</v>
      </c>
      <c r="D23" s="59">
        <v>82</v>
      </c>
      <c r="E23" s="59">
        <v>105.5</v>
      </c>
      <c r="F23" s="59">
        <v>38</v>
      </c>
      <c r="G23" s="59">
        <v>37</v>
      </c>
      <c r="H23" s="59">
        <v>14</v>
      </c>
      <c r="I23" s="59">
        <v>11</v>
      </c>
      <c r="J23" s="13">
        <f t="shared" si="0"/>
        <v>258.5</v>
      </c>
      <c r="K23" s="13">
        <f t="shared" si="1"/>
        <v>358.5</v>
      </c>
      <c r="L23" s="34"/>
      <c r="M23" s="9">
        <v>21</v>
      </c>
      <c r="N23" s="9"/>
      <c r="O23" s="9"/>
      <c r="P23" s="9"/>
    </row>
    <row r="24" spans="1:16" ht="16.5" customHeight="1">
      <c r="A24" s="60">
        <v>1807209</v>
      </c>
      <c r="B24" s="61" t="s">
        <v>127</v>
      </c>
      <c r="C24" s="59">
        <v>73</v>
      </c>
      <c r="D24" s="59">
        <v>77</v>
      </c>
      <c r="E24" s="59">
        <v>102.5</v>
      </c>
      <c r="F24" s="59">
        <v>39</v>
      </c>
      <c r="G24" s="59">
        <v>37</v>
      </c>
      <c r="H24" s="59">
        <v>12</v>
      </c>
      <c r="I24" s="59">
        <v>12</v>
      </c>
      <c r="J24" s="13">
        <f t="shared" si="0"/>
        <v>252.5</v>
      </c>
      <c r="K24" s="13">
        <f t="shared" si="1"/>
        <v>352.5</v>
      </c>
      <c r="L24" s="34"/>
      <c r="M24" s="9">
        <v>22</v>
      </c>
      <c r="N24" s="9"/>
      <c r="O24" s="9"/>
      <c r="P24" s="9"/>
    </row>
    <row r="25" spans="1:16" ht="16.5" customHeight="1">
      <c r="A25" s="60">
        <v>1807220</v>
      </c>
      <c r="B25" s="61" t="s">
        <v>138</v>
      </c>
      <c r="C25" s="59">
        <v>69</v>
      </c>
      <c r="D25" s="59">
        <v>84</v>
      </c>
      <c r="E25" s="59">
        <v>86.5</v>
      </c>
      <c r="F25" s="59">
        <v>40</v>
      </c>
      <c r="G25" s="59">
        <v>42</v>
      </c>
      <c r="H25" s="59">
        <v>15</v>
      </c>
      <c r="I25" s="59">
        <v>14</v>
      </c>
      <c r="J25" s="13">
        <f t="shared" si="0"/>
        <v>239.5</v>
      </c>
      <c r="K25" s="13">
        <f t="shared" si="1"/>
        <v>350.5</v>
      </c>
      <c r="L25" s="34"/>
      <c r="M25" s="9">
        <v>23</v>
      </c>
      <c r="N25" s="9"/>
      <c r="O25" s="9"/>
      <c r="P25" s="9"/>
    </row>
    <row r="26" spans="1:16" ht="16.5" customHeight="1">
      <c r="A26" s="60">
        <v>1807227</v>
      </c>
      <c r="B26" s="61" t="s">
        <v>145</v>
      </c>
      <c r="C26" s="59">
        <v>78</v>
      </c>
      <c r="D26" s="59">
        <v>78</v>
      </c>
      <c r="E26" s="59">
        <v>76</v>
      </c>
      <c r="F26" s="59">
        <v>41</v>
      </c>
      <c r="G26" s="59">
        <v>39</v>
      </c>
      <c r="H26" s="59">
        <v>18</v>
      </c>
      <c r="I26" s="59">
        <v>13</v>
      </c>
      <c r="J26" s="13">
        <f t="shared" si="0"/>
        <v>232</v>
      </c>
      <c r="K26" s="13">
        <f t="shared" si="1"/>
        <v>343</v>
      </c>
      <c r="L26" s="34"/>
      <c r="M26" s="9">
        <v>24</v>
      </c>
      <c r="N26" s="9"/>
      <c r="O26" s="9"/>
      <c r="P26" s="9"/>
    </row>
    <row r="27" spans="1:16" ht="16.5" customHeight="1">
      <c r="A27" s="60">
        <v>1807212</v>
      </c>
      <c r="B27" s="61" t="s">
        <v>130</v>
      </c>
      <c r="C27" s="59">
        <v>72</v>
      </c>
      <c r="D27" s="59">
        <v>67</v>
      </c>
      <c r="E27" s="59">
        <v>99.5</v>
      </c>
      <c r="F27" s="59">
        <v>43</v>
      </c>
      <c r="G27" s="59">
        <v>28</v>
      </c>
      <c r="H27" s="59">
        <v>14</v>
      </c>
      <c r="I27" s="59">
        <v>16</v>
      </c>
      <c r="J27" s="13">
        <f t="shared" si="0"/>
        <v>238.5</v>
      </c>
      <c r="K27" s="13">
        <f t="shared" si="1"/>
        <v>339.5</v>
      </c>
      <c r="L27" s="34"/>
      <c r="M27" s="9">
        <v>25</v>
      </c>
      <c r="N27" s="9"/>
      <c r="O27" s="9"/>
      <c r="P27" s="9"/>
    </row>
    <row r="28" spans="1:16" ht="16.5" customHeight="1">
      <c r="A28" s="60">
        <v>1807228</v>
      </c>
      <c r="B28" s="61" t="s">
        <v>146</v>
      </c>
      <c r="C28" s="59">
        <v>81</v>
      </c>
      <c r="D28" s="59">
        <v>71</v>
      </c>
      <c r="E28" s="59">
        <v>94</v>
      </c>
      <c r="F28" s="59">
        <v>34</v>
      </c>
      <c r="G28" s="59">
        <v>30</v>
      </c>
      <c r="H28" s="59">
        <v>14</v>
      </c>
      <c r="I28" s="59">
        <v>12</v>
      </c>
      <c r="J28" s="13">
        <f t="shared" si="0"/>
        <v>246</v>
      </c>
      <c r="K28" s="13">
        <f t="shared" si="1"/>
        <v>336</v>
      </c>
      <c r="L28" s="34"/>
      <c r="M28" s="9">
        <v>26</v>
      </c>
      <c r="N28" s="9"/>
      <c r="O28" s="9"/>
      <c r="P28" s="9"/>
    </row>
    <row r="29" spans="1:16" ht="16.5" customHeight="1">
      <c r="A29" s="60">
        <v>1807213</v>
      </c>
      <c r="B29" s="61" t="s">
        <v>131</v>
      </c>
      <c r="C29" s="59">
        <v>77</v>
      </c>
      <c r="D29" s="59">
        <v>64</v>
      </c>
      <c r="E29" s="59">
        <v>80</v>
      </c>
      <c r="F29" s="59">
        <v>45</v>
      </c>
      <c r="G29" s="59">
        <v>35</v>
      </c>
      <c r="H29" s="59">
        <v>17</v>
      </c>
      <c r="I29" s="59">
        <v>12</v>
      </c>
      <c r="J29" s="13">
        <f t="shared" si="0"/>
        <v>221</v>
      </c>
      <c r="K29" s="13">
        <f t="shared" si="1"/>
        <v>330</v>
      </c>
      <c r="L29" s="34"/>
      <c r="M29" s="9">
        <v>27</v>
      </c>
      <c r="N29" s="9"/>
      <c r="O29" s="9"/>
      <c r="P29" s="9"/>
    </row>
    <row r="30" spans="1:16" ht="16.5" customHeight="1">
      <c r="A30" s="60">
        <v>1807206</v>
      </c>
      <c r="B30" s="61" t="s">
        <v>124</v>
      </c>
      <c r="C30" s="59">
        <v>69</v>
      </c>
      <c r="D30" s="59">
        <v>47</v>
      </c>
      <c r="E30" s="59">
        <v>76</v>
      </c>
      <c r="F30" s="59">
        <v>41</v>
      </c>
      <c r="G30" s="59">
        <v>37</v>
      </c>
      <c r="H30" s="59">
        <v>15</v>
      </c>
      <c r="I30" s="59">
        <v>15</v>
      </c>
      <c r="J30" s="13">
        <f t="shared" si="0"/>
        <v>192</v>
      </c>
      <c r="K30" s="13">
        <f t="shared" si="1"/>
        <v>300</v>
      </c>
      <c r="L30" s="34"/>
      <c r="M30" s="9">
        <v>28</v>
      </c>
      <c r="N30" s="9"/>
      <c r="O30" s="9"/>
      <c r="P30" s="9"/>
    </row>
    <row r="31" spans="1:16" ht="16.5" customHeight="1">
      <c r="A31" s="60">
        <v>1807229</v>
      </c>
      <c r="B31" s="61" t="s">
        <v>147</v>
      </c>
      <c r="C31" s="59">
        <v>60</v>
      </c>
      <c r="D31" s="59">
        <v>57</v>
      </c>
      <c r="E31" s="59">
        <v>88</v>
      </c>
      <c r="F31" s="59">
        <v>34</v>
      </c>
      <c r="G31" s="59">
        <v>34</v>
      </c>
      <c r="H31" s="59">
        <v>11</v>
      </c>
      <c r="I31" s="59">
        <v>11</v>
      </c>
      <c r="J31" s="13">
        <f t="shared" si="0"/>
        <v>205</v>
      </c>
      <c r="K31" s="13">
        <f t="shared" si="1"/>
        <v>295</v>
      </c>
      <c r="L31" s="34"/>
      <c r="M31" s="9">
        <v>29</v>
      </c>
      <c r="N31" s="9"/>
      <c r="O31" s="9"/>
      <c r="P31" s="9"/>
    </row>
    <row r="32" spans="1:16" ht="16.5" customHeight="1">
      <c r="A32" s="60">
        <v>1807236</v>
      </c>
      <c r="B32" s="61" t="s">
        <v>154</v>
      </c>
      <c r="C32" s="59">
        <v>68</v>
      </c>
      <c r="D32" s="59">
        <v>45</v>
      </c>
      <c r="E32" s="59">
        <v>78.5</v>
      </c>
      <c r="F32" s="59">
        <v>32</v>
      </c>
      <c r="G32" s="59">
        <v>33</v>
      </c>
      <c r="H32" s="59">
        <v>13</v>
      </c>
      <c r="I32" s="59">
        <v>14</v>
      </c>
      <c r="J32" s="13">
        <f t="shared" si="0"/>
        <v>191.5</v>
      </c>
      <c r="K32" s="13">
        <f t="shared" si="1"/>
        <v>283.5</v>
      </c>
      <c r="L32" s="34"/>
      <c r="M32" s="9">
        <v>30</v>
      </c>
      <c r="N32" s="9"/>
      <c r="O32" s="9"/>
      <c r="P32" s="9"/>
    </row>
    <row r="33" spans="1:16" ht="16.5" customHeight="1">
      <c r="A33" s="60">
        <v>1807217</v>
      </c>
      <c r="B33" s="61" t="s">
        <v>135</v>
      </c>
      <c r="C33" s="59">
        <v>75</v>
      </c>
      <c r="D33" s="59">
        <v>38</v>
      </c>
      <c r="E33" s="59">
        <v>85</v>
      </c>
      <c r="F33" s="59">
        <v>32</v>
      </c>
      <c r="G33" s="59">
        <v>31</v>
      </c>
      <c r="H33" s="59">
        <v>13</v>
      </c>
      <c r="I33" s="59">
        <v>9</v>
      </c>
      <c r="J33" s="13">
        <f t="shared" si="0"/>
        <v>198</v>
      </c>
      <c r="K33" s="13">
        <f t="shared" si="1"/>
        <v>283</v>
      </c>
      <c r="L33" s="34"/>
      <c r="M33" s="9">
        <v>31</v>
      </c>
      <c r="N33" s="9"/>
      <c r="O33" s="9"/>
      <c r="P33" s="9"/>
    </row>
    <row r="34" spans="1:16" ht="16.5" customHeight="1">
      <c r="A34" s="60">
        <v>1807224</v>
      </c>
      <c r="B34" s="61" t="s">
        <v>142</v>
      </c>
      <c r="C34" s="59">
        <v>59</v>
      </c>
      <c r="D34" s="59">
        <v>54</v>
      </c>
      <c r="E34" s="59">
        <v>44.5</v>
      </c>
      <c r="F34" s="59">
        <v>35</v>
      </c>
      <c r="G34" s="59">
        <v>42</v>
      </c>
      <c r="H34" s="59">
        <v>18</v>
      </c>
      <c r="I34" s="59">
        <v>20</v>
      </c>
      <c r="J34" s="13">
        <f t="shared" si="0"/>
        <v>157.5</v>
      </c>
      <c r="K34" s="13">
        <f t="shared" si="1"/>
        <v>272.5</v>
      </c>
      <c r="L34" s="34"/>
      <c r="M34" s="9">
        <v>32</v>
      </c>
      <c r="N34" s="9"/>
      <c r="O34" s="9"/>
      <c r="P34" s="9"/>
    </row>
    <row r="35" spans="1:16" ht="16.5" customHeight="1">
      <c r="A35" s="60">
        <v>1807232</v>
      </c>
      <c r="B35" s="61" t="s">
        <v>150</v>
      </c>
      <c r="C35" s="59">
        <v>56</v>
      </c>
      <c r="D35" s="59">
        <v>57</v>
      </c>
      <c r="E35" s="59">
        <v>60</v>
      </c>
      <c r="F35" s="59">
        <v>34</v>
      </c>
      <c r="G35" s="59">
        <v>34</v>
      </c>
      <c r="H35" s="59">
        <v>16</v>
      </c>
      <c r="I35" s="59">
        <v>9</v>
      </c>
      <c r="J35" s="13">
        <f t="shared" si="0"/>
        <v>173</v>
      </c>
      <c r="K35" s="13">
        <f t="shared" si="1"/>
        <v>266</v>
      </c>
      <c r="L35" s="34"/>
      <c r="M35" s="9">
        <v>33</v>
      </c>
      <c r="N35" s="9"/>
      <c r="O35" s="9"/>
      <c r="P35" s="9"/>
    </row>
    <row r="36" spans="1:16" ht="16.5" customHeight="1">
      <c r="A36" s="60">
        <v>1807231</v>
      </c>
      <c r="B36" s="61" t="s">
        <v>149</v>
      </c>
      <c r="C36" s="59">
        <v>65</v>
      </c>
      <c r="D36" s="59">
        <v>69</v>
      </c>
      <c r="E36" s="59">
        <v>51.5</v>
      </c>
      <c r="F36" s="59">
        <v>28</v>
      </c>
      <c r="G36" s="59">
        <v>28</v>
      </c>
      <c r="H36" s="59">
        <v>13</v>
      </c>
      <c r="I36" s="59">
        <v>11</v>
      </c>
      <c r="J36" s="13">
        <f t="shared" si="0"/>
        <v>185.5</v>
      </c>
      <c r="K36" s="13">
        <f t="shared" si="1"/>
        <v>265.5</v>
      </c>
      <c r="L36" s="34"/>
      <c r="M36" s="9">
        <v>34</v>
      </c>
      <c r="N36" s="9"/>
      <c r="O36" s="9"/>
      <c r="P36" s="9"/>
    </row>
    <row r="37" spans="1:16" ht="16.5" customHeight="1">
      <c r="A37" s="60">
        <v>1807203</v>
      </c>
      <c r="B37" s="61" t="s">
        <v>121</v>
      </c>
      <c r="C37" s="59">
        <v>58</v>
      </c>
      <c r="D37" s="59">
        <v>51</v>
      </c>
      <c r="E37" s="59">
        <v>46</v>
      </c>
      <c r="F37" s="59">
        <v>38</v>
      </c>
      <c r="G37" s="59">
        <v>38</v>
      </c>
      <c r="H37" s="59">
        <v>16</v>
      </c>
      <c r="I37" s="59">
        <v>13</v>
      </c>
      <c r="J37" s="13">
        <f t="shared" si="0"/>
        <v>155</v>
      </c>
      <c r="K37" s="13">
        <f t="shared" si="1"/>
        <v>260</v>
      </c>
      <c r="L37" s="34"/>
      <c r="M37" s="9">
        <v>35</v>
      </c>
      <c r="N37" s="9"/>
      <c r="O37" s="9"/>
      <c r="P37" s="9"/>
    </row>
    <row r="38" spans="1:16" ht="16.5" customHeight="1">
      <c r="A38" s="60">
        <v>1807202</v>
      </c>
      <c r="B38" s="61" t="s">
        <v>120</v>
      </c>
      <c r="C38" s="59">
        <v>52</v>
      </c>
      <c r="D38" s="59">
        <v>28</v>
      </c>
      <c r="E38" s="59">
        <v>49</v>
      </c>
      <c r="F38" s="59">
        <v>29</v>
      </c>
      <c r="G38" s="59">
        <v>30</v>
      </c>
      <c r="H38" s="59">
        <v>16</v>
      </c>
      <c r="I38" s="59">
        <v>12</v>
      </c>
      <c r="J38" s="13">
        <f t="shared" si="0"/>
        <v>129</v>
      </c>
      <c r="K38" s="13">
        <f t="shared" si="1"/>
        <v>216</v>
      </c>
      <c r="L38" s="34"/>
      <c r="M38" s="9">
        <v>36</v>
      </c>
      <c r="N38" s="9"/>
      <c r="O38" s="9"/>
      <c r="P38" s="9"/>
    </row>
    <row r="39" spans="1:16" ht="16.5" customHeight="1">
      <c r="A39" s="60">
        <v>1807218</v>
      </c>
      <c r="B39" s="61" t="s">
        <v>136</v>
      </c>
      <c r="C39" s="59">
        <v>52</v>
      </c>
      <c r="D39" s="59">
        <v>21</v>
      </c>
      <c r="E39" s="59">
        <v>43</v>
      </c>
      <c r="F39" s="59">
        <v>38</v>
      </c>
      <c r="G39" s="59">
        <v>29</v>
      </c>
      <c r="H39" s="59">
        <v>5</v>
      </c>
      <c r="I39" s="59">
        <v>8</v>
      </c>
      <c r="J39" s="13">
        <f t="shared" si="0"/>
        <v>116</v>
      </c>
      <c r="K39" s="13">
        <f t="shared" si="1"/>
        <v>196</v>
      </c>
      <c r="L39" s="34"/>
      <c r="M39" s="9">
        <v>37</v>
      </c>
      <c r="N39" s="9"/>
      <c r="O39" s="9"/>
      <c r="P39" s="9"/>
    </row>
    <row r="40" spans="1:11" ht="16.5" customHeight="1">
      <c r="A40" s="95" t="s">
        <v>18</v>
      </c>
      <c r="B40" s="95"/>
      <c r="C40" s="33">
        <f>COUNTA(B3:B39)</f>
        <v>37</v>
      </c>
      <c r="D40" s="33">
        <f>COUNTA(B3:B39)</f>
        <v>37</v>
      </c>
      <c r="E40" s="33">
        <f>COUNTA(B3:B39)</f>
        <v>37</v>
      </c>
      <c r="F40" s="33">
        <f>COUNTA(B3:B39)</f>
        <v>37</v>
      </c>
      <c r="G40" s="33">
        <f>COUNTA(B3:B39)</f>
        <v>37</v>
      </c>
      <c r="H40" s="33">
        <f>COUNTA(B3:B39)</f>
        <v>37</v>
      </c>
      <c r="I40" s="33">
        <f>COUNTA(B3:B39)</f>
        <v>37</v>
      </c>
      <c r="J40" s="33">
        <f>COUNTA(C3:C39)</f>
        <v>37</v>
      </c>
      <c r="K40" s="33">
        <f>COUNTA(D3:D39)</f>
        <v>37</v>
      </c>
    </row>
    <row r="41" spans="1:12" ht="16.5" customHeight="1">
      <c r="A41" s="91" t="s">
        <v>19</v>
      </c>
      <c r="B41" s="91"/>
      <c r="C41" s="10">
        <f aca="true" t="shared" si="2" ref="C41:K41">SUM(C3:C39)</f>
        <v>2719</v>
      </c>
      <c r="D41" s="10">
        <f t="shared" si="2"/>
        <v>2843</v>
      </c>
      <c r="E41" s="10">
        <f t="shared" si="2"/>
        <v>3312.5</v>
      </c>
      <c r="F41" s="10">
        <f t="shared" si="2"/>
        <v>1564</v>
      </c>
      <c r="G41" s="10">
        <f t="shared" si="2"/>
        <v>1413</v>
      </c>
      <c r="H41" s="10">
        <f t="shared" si="2"/>
        <v>673</v>
      </c>
      <c r="I41" s="10">
        <f t="shared" si="2"/>
        <v>607</v>
      </c>
      <c r="J41" s="10">
        <f t="shared" si="2"/>
        <v>8874.5</v>
      </c>
      <c r="K41" s="10">
        <f t="shared" si="2"/>
        <v>13131.5</v>
      </c>
      <c r="L41" s="35"/>
    </row>
    <row r="42" spans="1:12" ht="16.5" customHeight="1">
      <c r="A42" s="91" t="s">
        <v>20</v>
      </c>
      <c r="B42" s="91"/>
      <c r="C42" s="9">
        <f aca="true" t="shared" si="3" ref="C42:K42">AVERAGE(C3:C39)</f>
        <v>73.48648648648648</v>
      </c>
      <c r="D42" s="9">
        <f t="shared" si="3"/>
        <v>76.83783783783784</v>
      </c>
      <c r="E42" s="9">
        <f t="shared" si="3"/>
        <v>89.52702702702703</v>
      </c>
      <c r="F42" s="9">
        <f t="shared" si="3"/>
        <v>42.270270270270274</v>
      </c>
      <c r="G42" s="9">
        <f t="shared" si="3"/>
        <v>38.189189189189186</v>
      </c>
      <c r="H42" s="9">
        <f t="shared" si="3"/>
        <v>18.18918918918919</v>
      </c>
      <c r="I42" s="9">
        <f t="shared" si="3"/>
        <v>16.405405405405407</v>
      </c>
      <c r="J42" s="9">
        <f t="shared" si="3"/>
        <v>239.85135135135135</v>
      </c>
      <c r="K42" s="9">
        <f t="shared" si="3"/>
        <v>354.9054054054054</v>
      </c>
      <c r="L42" s="36"/>
    </row>
    <row r="43" spans="1:9" ht="16.5" customHeight="1">
      <c r="A43" s="91" t="s">
        <v>21</v>
      </c>
      <c r="B43" s="91"/>
      <c r="C43" s="9">
        <f>COUNTIF(C3:C39,"&gt;=72")</f>
        <v>23</v>
      </c>
      <c r="D43" s="9">
        <f>COUNTIF(D3:D39,"&gt;=72")</f>
        <v>22</v>
      </c>
      <c r="E43" s="9">
        <f>COUNTIF(E3:E39,"&gt;=72")</f>
        <v>30</v>
      </c>
      <c r="F43" s="9">
        <f>COUNTIF(F3:F39,"&gt;=42")</f>
        <v>21</v>
      </c>
      <c r="G43" s="9">
        <f>COUNTIF(G3:G39,"&gt;=30")</f>
        <v>33</v>
      </c>
      <c r="H43" s="9">
        <f>COUNTIF(H3:H39,"&gt;=18")</f>
        <v>19</v>
      </c>
      <c r="I43" s="9">
        <f>COUNTIF(I3:I39,"&gt;=18")</f>
        <v>13</v>
      </c>
    </row>
    <row r="44" spans="1:9" ht="16.5" customHeight="1">
      <c r="A44" s="91" t="s">
        <v>22</v>
      </c>
      <c r="B44" s="91"/>
      <c r="C44" s="9">
        <f aca="true" t="shared" si="4" ref="C44:I44">C43/COUNT(C3:C39)</f>
        <v>0.6216216216216216</v>
      </c>
      <c r="D44" s="9">
        <f t="shared" si="4"/>
        <v>0.5945945945945946</v>
      </c>
      <c r="E44" s="9">
        <f t="shared" si="4"/>
        <v>0.8108108108108109</v>
      </c>
      <c r="F44" s="9">
        <f t="shared" si="4"/>
        <v>0.5675675675675675</v>
      </c>
      <c r="G44" s="9">
        <f t="shared" si="4"/>
        <v>0.8918918918918919</v>
      </c>
      <c r="H44" s="9">
        <f t="shared" si="4"/>
        <v>0.5135135135135135</v>
      </c>
      <c r="I44" s="9">
        <f t="shared" si="4"/>
        <v>0.35135135135135137</v>
      </c>
    </row>
    <row r="45" spans="1:9" ht="16.5" customHeight="1">
      <c r="A45" s="91" t="s">
        <v>23</v>
      </c>
      <c r="B45" s="91"/>
      <c r="C45" s="9">
        <f>COUNTIF(C3:C39,"&gt;=96")</f>
        <v>0</v>
      </c>
      <c r="D45" s="9">
        <f>COUNTIF(D3:D39,"&gt;=96")</f>
        <v>11</v>
      </c>
      <c r="E45" s="9">
        <f>COUNTIF(E3:E39,"&gt;=96")</f>
        <v>20</v>
      </c>
      <c r="F45" s="9">
        <f>COUNTIF(F3:F39,"&gt;=56")</f>
        <v>0</v>
      </c>
      <c r="G45" s="9">
        <f>COUNTIF(G3:G39,"&gt;=40")</f>
        <v>14</v>
      </c>
      <c r="H45" s="9">
        <f>COUNTIF(H3:H39,"&gt;=24")</f>
        <v>6</v>
      </c>
      <c r="I45" s="9">
        <f>COUNTIF(I3:I39,"&gt;=24")</f>
        <v>5</v>
      </c>
    </row>
    <row r="46" spans="1:9" ht="16.5" customHeight="1">
      <c r="A46" s="91" t="s">
        <v>24</v>
      </c>
      <c r="B46" s="91"/>
      <c r="C46" s="9">
        <f aca="true" t="shared" si="5" ref="C46:I46">C45/COUNT(C3:C39)</f>
        <v>0</v>
      </c>
      <c r="D46" s="9">
        <f t="shared" si="5"/>
        <v>0.2972972972972973</v>
      </c>
      <c r="E46" s="9">
        <f t="shared" si="5"/>
        <v>0.5405405405405406</v>
      </c>
      <c r="F46" s="9">
        <f t="shared" si="5"/>
        <v>0</v>
      </c>
      <c r="G46" s="9">
        <f t="shared" si="5"/>
        <v>0.3783783783783784</v>
      </c>
      <c r="H46" s="9">
        <f t="shared" si="5"/>
        <v>0.16216216216216217</v>
      </c>
      <c r="I46" s="9">
        <f t="shared" si="5"/>
        <v>0.13513513513513514</v>
      </c>
    </row>
    <row r="47" spans="1:5" ht="16.5" customHeight="1">
      <c r="A47" s="88" t="s">
        <v>25</v>
      </c>
      <c r="B47" s="88"/>
      <c r="C47" s="9">
        <f>COUNTIF(C3:C39,"&gt;=100")-COUNTIF(C3:C39,"&gt;=120")</f>
        <v>0</v>
      </c>
      <c r="D47" s="9">
        <f>COUNTIF(D3:D39,"&gt;=100")-COUNTIF(D3:D39,"&gt;=120")</f>
        <v>9</v>
      </c>
      <c r="E47" s="9">
        <f>COUNTIF(E3:E39,"&gt;=100")-COUNTIF(E3:E39,"&gt;=120")</f>
        <v>17</v>
      </c>
    </row>
    <row r="48" spans="1:5" ht="16.5" customHeight="1">
      <c r="A48" s="88" t="s">
        <v>26</v>
      </c>
      <c r="B48" s="88"/>
      <c r="C48" s="9">
        <f>COUNTIF(C3:C39,"&gt;=90")-COUNTIF(C3:C39,"&gt;=100")</f>
        <v>2</v>
      </c>
      <c r="D48" s="9">
        <f>COUNTIF(D3:D39,"&gt;=90")-COUNTIF(D3:D39,"&gt;=100")</f>
        <v>3</v>
      </c>
      <c r="E48" s="9">
        <f>COUNTIF(E3:E39,"&gt;=90")-COUNTIF(E3:E39,"&gt;=100")</f>
        <v>5</v>
      </c>
    </row>
    <row r="49" spans="1:5" ht="16.5" customHeight="1">
      <c r="A49" s="88" t="s">
        <v>27</v>
      </c>
      <c r="B49" s="88"/>
      <c r="C49" s="9">
        <f>COUNTIF(C3:C39,"&gt;=80")-COUNTIF(C3:C39,"&gt;=90")</f>
        <v>9</v>
      </c>
      <c r="D49" s="9">
        <f>COUNTIF(D3:D39,"&gt;=80")-COUNTIF(D3:D39,"&gt;=90")</f>
        <v>5</v>
      </c>
      <c r="E49" s="9">
        <f>COUNTIF(E3:E39,"&gt;=80")-COUNTIF(E3:E39,"&gt;=90")</f>
        <v>5</v>
      </c>
    </row>
    <row r="50" spans="1:5" ht="16.5" customHeight="1">
      <c r="A50" s="88" t="s">
        <v>28</v>
      </c>
      <c r="B50" s="88"/>
      <c r="C50" s="9">
        <f>COUNTIF(C3:C39,"&gt;=70")-COUNTIF(C3:C39,"&gt;=80")</f>
        <v>13</v>
      </c>
      <c r="D50" s="9">
        <f>COUNTIF(D3:D39,"&gt;=70")-COUNTIF(D3:D39,"&gt;=80")</f>
        <v>7</v>
      </c>
      <c r="E50" s="9">
        <f>COUNTIF(E3:E39,"&gt;=70")-COUNTIF(E3:E39,"&gt;=80")</f>
        <v>3</v>
      </c>
    </row>
    <row r="51" spans="1:5" ht="16.5" customHeight="1">
      <c r="A51" s="87" t="s">
        <v>29</v>
      </c>
      <c r="B51" s="87"/>
      <c r="C51" s="9">
        <f>COUNTIF(C3:C39,"&gt;=60")-COUNTIF(C3:C39,"&gt;=70")</f>
        <v>8</v>
      </c>
      <c r="D51" s="9">
        <f>COUNTIF(D3:D39,"&gt;=60")-COUNTIF(D3:D39,"&gt;=70")</f>
        <v>3</v>
      </c>
      <c r="E51" s="9">
        <f>COUNTIF(E3:E39,"&gt;=60")-COUNTIF(E3:E39,"&gt;=70")</f>
        <v>1</v>
      </c>
    </row>
    <row r="52" spans="1:5" ht="16.5" customHeight="1">
      <c r="A52" s="88" t="s">
        <v>30</v>
      </c>
      <c r="B52" s="88"/>
      <c r="C52" s="9">
        <f>COUNTIF(C3:C39,"&gt;=50")-COUNTIF(C3:C39,"&gt;=60")</f>
        <v>5</v>
      </c>
      <c r="D52" s="9">
        <f>COUNTIF(D3:D39,"&gt;=50")-COUNTIF(D3:D39,"&gt;=60")</f>
        <v>5</v>
      </c>
      <c r="E52" s="9">
        <f>COUNTIF(E3:E39,"&gt;=50")-COUNTIF(E3:E39,"&gt;=60")</f>
        <v>2</v>
      </c>
    </row>
    <row r="53" spans="1:5" ht="16.5" customHeight="1">
      <c r="A53" s="88" t="s">
        <v>31</v>
      </c>
      <c r="B53" s="88"/>
      <c r="C53" s="9">
        <f>COUNTIF(C3:C39,"&gt;=40")-COUNTIF(C3:C39,"&gt;=50")</f>
        <v>0</v>
      </c>
      <c r="D53" s="9">
        <f>COUNTIF(D3:D39,"&gt;=40")-COUNTIF(D3:D39,"&gt;=50")</f>
        <v>2</v>
      </c>
      <c r="E53" s="9">
        <f>COUNTIF(E3:E39,"&gt;=40")-COUNTIF(E3:E39,"&gt;=50")</f>
        <v>4</v>
      </c>
    </row>
    <row r="54" spans="1:5" ht="16.5" customHeight="1">
      <c r="A54" s="88" t="s">
        <v>32</v>
      </c>
      <c r="B54" s="88"/>
      <c r="C54" s="9">
        <f>COUNTIF(C3:C39,"&gt;=0")-COUNTIF(C3:C39,"&gt;=40")</f>
        <v>0</v>
      </c>
      <c r="D54" s="9">
        <f>COUNTIF(D3:D39,"&gt;=0")-COUNTIF(D3:D39,"&gt;=40")</f>
        <v>3</v>
      </c>
      <c r="E54" s="9">
        <f>COUNTIF(E3:E39,"&gt;=0")-COUNTIF(E3:E39,"&gt;=40")</f>
        <v>0</v>
      </c>
    </row>
  </sheetData>
  <sheetProtection/>
  <mergeCells count="16">
    <mergeCell ref="A1:M1"/>
    <mergeCell ref="A40:B40"/>
    <mergeCell ref="A41:B41"/>
    <mergeCell ref="A42:B42"/>
    <mergeCell ref="A43:B43"/>
    <mergeCell ref="A44:B44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50:B50"/>
  </mergeCells>
  <conditionalFormatting sqref="F3:F39">
    <cfRule type="cellIs" priority="4" dxfId="3" operator="lessThan" stopIfTrue="1">
      <formula>42</formula>
    </cfRule>
  </conditionalFormatting>
  <conditionalFormatting sqref="G3:G39">
    <cfRule type="cellIs" priority="5" dxfId="3" operator="lessThan" stopIfTrue="1">
      <formula>30</formula>
    </cfRule>
  </conditionalFormatting>
  <conditionalFormatting sqref="C3:E39">
    <cfRule type="cellIs" priority="18" dxfId="3" operator="lessThan" stopIfTrue="1">
      <formula>72</formula>
    </cfRule>
  </conditionalFormatting>
  <conditionalFormatting sqref="H3:I39">
    <cfRule type="cellIs" priority="21" dxfId="3" operator="lessThan" stopIfTrue="1">
      <formula>18</formula>
    </cfRule>
    <cfRule type="cellIs" priority="22" dxfId="3" operator="lessThan" stopIfTrue="1">
      <formula>18</formula>
    </cfRule>
  </conditionalFormatting>
  <conditionalFormatting sqref="N3:N39">
    <cfRule type="expression" priority="45" dxfId="3" stopIfTrue="1">
      <formula>J3:J39&gt;=306</formula>
    </cfRule>
  </conditionalFormatting>
  <conditionalFormatting sqref="O3:O39">
    <cfRule type="expression" priority="46" dxfId="3" stopIfTrue="1">
      <formula>J3:J39&gt;=288</formula>
    </cfRule>
  </conditionalFormatting>
  <conditionalFormatting sqref="P33:P38">
    <cfRule type="expression" priority="47" dxfId="3" stopIfTrue="1">
      <formula>(C33:C126&gt;=72)*(D33:D126&gt;=72)*(E33:E126&gt;=72)*(F33:F126&gt;=42)*(G33:G126&gt;=30)*(H33:H126&gt;=18)*(I33:I126&gt;=18)</formula>
    </cfRule>
  </conditionalFormatting>
  <conditionalFormatting sqref="P3 P39">
    <cfRule type="expression" priority="51" dxfId="3" stopIfTrue="1">
      <formula>(C3:C39&gt;=72)*(D3:D39&gt;=72)*(E3:E39&gt;=72)</formula>
    </cfRule>
  </conditionalFormatting>
  <conditionalFormatting sqref="P4:P32">
    <cfRule type="expression" priority="53" dxfId="3" stopIfTrue="1">
      <formula>(C4:C96&gt;=72)*(D4:D96&gt;=72)*(E4:E96&gt;=72)</formula>
    </cfRule>
  </conditionalFormatting>
  <printOptions/>
  <pageMargins left="0.52" right="0.43" top="0.52" bottom="0.54" header="0.5" footer="0.5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D26" sqref="D26"/>
    </sheetView>
  </sheetViews>
  <sheetFormatPr defaultColWidth="9.00390625" defaultRowHeight="14.25"/>
  <cols>
    <col min="1" max="1" width="9.25390625" style="14" customWidth="1"/>
    <col min="2" max="2" width="7.625" style="14" customWidth="1"/>
    <col min="3" max="9" width="5.375" style="11" customWidth="1"/>
    <col min="10" max="10" width="6.50390625" style="11" customWidth="1"/>
    <col min="11" max="11" width="7.25390625" style="11" customWidth="1"/>
    <col min="12" max="12" width="5.375" style="11" customWidth="1"/>
    <col min="13" max="13" width="4.625" style="11" customWidth="1"/>
    <col min="14" max="16" width="3.875" style="11" customWidth="1"/>
    <col min="17" max="16384" width="9.00390625" style="5" customWidth="1"/>
  </cols>
  <sheetData>
    <row r="1" spans="1:16" ht="70.5" customHeight="1">
      <c r="A1" s="97" t="s">
        <v>308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12" t="s">
        <v>3</v>
      </c>
      <c r="O1" s="12" t="s">
        <v>4</v>
      </c>
      <c r="P1" s="12" t="s">
        <v>5</v>
      </c>
    </row>
    <row r="2" spans="1:16" s="31" customFormat="1" ht="40.5" customHeight="1">
      <c r="A2" s="6" t="s">
        <v>33</v>
      </c>
      <c r="B2" s="32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52" t="s">
        <v>195</v>
      </c>
      <c r="J2" s="6" t="s">
        <v>15</v>
      </c>
      <c r="K2" s="6" t="s">
        <v>38</v>
      </c>
      <c r="L2" s="6" t="s">
        <v>39</v>
      </c>
      <c r="M2" s="6" t="s">
        <v>40</v>
      </c>
      <c r="N2" s="6">
        <f>COUNTIF(J3:J42,"&gt;=306")</f>
        <v>2</v>
      </c>
      <c r="O2" s="6">
        <f>COUNTIF(J3:J41,"&gt;=288")</f>
        <v>9</v>
      </c>
      <c r="P2" s="6">
        <f>SUMPRODUCT(($C$3:$C$42&gt;=72)*($D$3:$D$42&gt;=72)*($E$3:$E$42&gt;=72))</f>
        <v>18</v>
      </c>
    </row>
    <row r="3" spans="1:16" ht="15.75" customHeight="1">
      <c r="A3" s="64">
        <v>1807335</v>
      </c>
      <c r="B3" s="66" t="s">
        <v>156</v>
      </c>
      <c r="C3" s="63">
        <v>98</v>
      </c>
      <c r="D3" s="63">
        <v>116</v>
      </c>
      <c r="E3" s="63">
        <v>114</v>
      </c>
      <c r="F3" s="64">
        <v>58</v>
      </c>
      <c r="G3" s="63">
        <v>48</v>
      </c>
      <c r="H3" s="63">
        <v>24</v>
      </c>
      <c r="I3" s="63">
        <v>28</v>
      </c>
      <c r="J3" s="13">
        <f aca="true" t="shared" si="0" ref="J3:J14">SUM(C3:E3)</f>
        <v>328</v>
      </c>
      <c r="K3" s="53">
        <f>SUM(C3:I3)</f>
        <v>486</v>
      </c>
      <c r="L3" s="34"/>
      <c r="M3" s="9">
        <v>1</v>
      </c>
      <c r="N3" s="9"/>
      <c r="P3" s="9"/>
    </row>
    <row r="4" spans="1:16" ht="15.75" customHeight="1">
      <c r="A4" s="64">
        <v>1807302</v>
      </c>
      <c r="B4" s="66" t="s">
        <v>159</v>
      </c>
      <c r="C4" s="63">
        <v>99</v>
      </c>
      <c r="D4" s="63">
        <v>110</v>
      </c>
      <c r="E4" s="63">
        <v>105</v>
      </c>
      <c r="F4" s="64">
        <v>49</v>
      </c>
      <c r="G4" s="63">
        <v>42</v>
      </c>
      <c r="H4" s="63">
        <v>23</v>
      </c>
      <c r="I4" s="63">
        <v>27</v>
      </c>
      <c r="J4" s="13">
        <f t="shared" si="0"/>
        <v>314</v>
      </c>
      <c r="K4" s="53">
        <f aca="true" t="shared" si="1" ref="K4:K41">SUM(C4:I4)</f>
        <v>455</v>
      </c>
      <c r="L4" s="34"/>
      <c r="M4" s="9">
        <v>2</v>
      </c>
      <c r="N4" s="9"/>
      <c r="O4" s="9"/>
      <c r="P4" s="9"/>
    </row>
    <row r="5" spans="1:16" ht="15.75" customHeight="1">
      <c r="A5" s="64">
        <v>1807326</v>
      </c>
      <c r="B5" s="66" t="s">
        <v>157</v>
      </c>
      <c r="C5" s="63">
        <v>101</v>
      </c>
      <c r="D5" s="63">
        <v>98</v>
      </c>
      <c r="E5" s="63">
        <v>104.5</v>
      </c>
      <c r="F5" s="64">
        <v>54</v>
      </c>
      <c r="G5" s="63">
        <v>48</v>
      </c>
      <c r="H5" s="63">
        <v>18</v>
      </c>
      <c r="I5" s="63">
        <v>23</v>
      </c>
      <c r="J5" s="13">
        <f t="shared" si="0"/>
        <v>303.5</v>
      </c>
      <c r="K5" s="53">
        <f t="shared" si="1"/>
        <v>446.5</v>
      </c>
      <c r="L5" s="34"/>
      <c r="M5" s="9">
        <v>3</v>
      </c>
      <c r="N5" s="9"/>
      <c r="O5" s="9"/>
      <c r="P5" s="9"/>
    </row>
    <row r="6" spans="1:16" ht="15.75" customHeight="1">
      <c r="A6" s="64">
        <v>1807301</v>
      </c>
      <c r="B6" s="66" t="s">
        <v>90</v>
      </c>
      <c r="C6" s="63">
        <v>94</v>
      </c>
      <c r="D6" s="63">
        <v>107</v>
      </c>
      <c r="E6" s="63">
        <v>103</v>
      </c>
      <c r="F6" s="64">
        <v>47</v>
      </c>
      <c r="G6" s="63">
        <v>47</v>
      </c>
      <c r="H6" s="63">
        <v>24</v>
      </c>
      <c r="I6" s="63">
        <v>17</v>
      </c>
      <c r="J6" s="13">
        <f t="shared" si="0"/>
        <v>304</v>
      </c>
      <c r="K6" s="53">
        <f t="shared" si="1"/>
        <v>439</v>
      </c>
      <c r="L6" s="34"/>
      <c r="M6" s="9">
        <v>4</v>
      </c>
      <c r="N6" s="9"/>
      <c r="O6" s="9"/>
      <c r="P6" s="9"/>
    </row>
    <row r="7" spans="1:16" ht="15.75" customHeight="1">
      <c r="A7" s="64">
        <v>1807327</v>
      </c>
      <c r="B7" s="66" t="s">
        <v>162</v>
      </c>
      <c r="C7" s="63">
        <v>103</v>
      </c>
      <c r="D7" s="63">
        <v>94</v>
      </c>
      <c r="E7" s="63">
        <v>101</v>
      </c>
      <c r="F7" s="64">
        <v>51</v>
      </c>
      <c r="G7" s="63">
        <v>43</v>
      </c>
      <c r="H7" s="63">
        <v>22</v>
      </c>
      <c r="I7" s="63">
        <v>21</v>
      </c>
      <c r="J7" s="13">
        <f t="shared" si="0"/>
        <v>298</v>
      </c>
      <c r="K7" s="53">
        <f t="shared" si="1"/>
        <v>435</v>
      </c>
      <c r="L7" s="34"/>
      <c r="M7" s="9">
        <v>5</v>
      </c>
      <c r="N7" s="9"/>
      <c r="O7" s="9"/>
      <c r="P7" s="9"/>
    </row>
    <row r="8" spans="1:16" ht="15.75" customHeight="1">
      <c r="A8" s="64">
        <v>1807328</v>
      </c>
      <c r="B8" s="66" t="s">
        <v>160</v>
      </c>
      <c r="C8" s="63">
        <v>95</v>
      </c>
      <c r="D8" s="63">
        <v>96</v>
      </c>
      <c r="E8" s="63">
        <v>111</v>
      </c>
      <c r="F8" s="64">
        <v>45</v>
      </c>
      <c r="G8" s="63">
        <v>47</v>
      </c>
      <c r="H8" s="63">
        <v>12</v>
      </c>
      <c r="I8" s="63">
        <v>13</v>
      </c>
      <c r="J8" s="13">
        <f t="shared" si="0"/>
        <v>302</v>
      </c>
      <c r="K8" s="53">
        <f t="shared" si="1"/>
        <v>419</v>
      </c>
      <c r="L8" s="34"/>
      <c r="M8" s="9">
        <v>6</v>
      </c>
      <c r="N8" s="9"/>
      <c r="O8" s="9"/>
      <c r="P8" s="9"/>
    </row>
    <row r="9" spans="1:16" ht="15.75" customHeight="1">
      <c r="A9" s="64">
        <v>1807331</v>
      </c>
      <c r="B9" s="66" t="s">
        <v>163</v>
      </c>
      <c r="C9" s="63">
        <v>96</v>
      </c>
      <c r="D9" s="63">
        <v>87</v>
      </c>
      <c r="E9" s="63">
        <v>111</v>
      </c>
      <c r="F9" s="64">
        <v>52</v>
      </c>
      <c r="G9" s="63">
        <v>44</v>
      </c>
      <c r="H9" s="63">
        <v>17</v>
      </c>
      <c r="I9" s="63">
        <v>12</v>
      </c>
      <c r="J9" s="13">
        <f t="shared" si="0"/>
        <v>294</v>
      </c>
      <c r="K9" s="53">
        <f t="shared" si="1"/>
        <v>419</v>
      </c>
      <c r="L9" s="34"/>
      <c r="M9" s="9">
        <v>7</v>
      </c>
      <c r="N9" s="9"/>
      <c r="O9" s="9"/>
      <c r="P9" s="9"/>
    </row>
    <row r="10" spans="1:16" ht="15.75" customHeight="1">
      <c r="A10" s="64">
        <v>1807306</v>
      </c>
      <c r="B10" s="66" t="s">
        <v>169</v>
      </c>
      <c r="C10" s="63">
        <v>93</v>
      </c>
      <c r="D10" s="63">
        <v>97</v>
      </c>
      <c r="E10" s="63">
        <v>104.5</v>
      </c>
      <c r="F10" s="64">
        <v>45</v>
      </c>
      <c r="G10" s="63">
        <v>40</v>
      </c>
      <c r="H10" s="63">
        <v>17</v>
      </c>
      <c r="I10" s="63">
        <v>22</v>
      </c>
      <c r="J10" s="13">
        <f t="shared" si="0"/>
        <v>294.5</v>
      </c>
      <c r="K10" s="53">
        <f t="shared" si="1"/>
        <v>418.5</v>
      </c>
      <c r="L10" s="34"/>
      <c r="M10" s="9">
        <v>8</v>
      </c>
      <c r="N10" s="9"/>
      <c r="O10" s="9"/>
      <c r="P10" s="9"/>
    </row>
    <row r="11" spans="1:16" ht="15.75" customHeight="1">
      <c r="A11" s="64">
        <v>1807332</v>
      </c>
      <c r="B11" s="66" t="s">
        <v>164</v>
      </c>
      <c r="C11" s="63">
        <v>92</v>
      </c>
      <c r="D11" s="63">
        <v>73</v>
      </c>
      <c r="E11" s="63">
        <v>110</v>
      </c>
      <c r="F11" s="64">
        <v>50</v>
      </c>
      <c r="G11" s="63">
        <v>44</v>
      </c>
      <c r="H11" s="63">
        <v>19</v>
      </c>
      <c r="I11" s="63">
        <v>24</v>
      </c>
      <c r="J11" s="13">
        <f t="shared" si="0"/>
        <v>275</v>
      </c>
      <c r="K11" s="53">
        <f t="shared" si="1"/>
        <v>412</v>
      </c>
      <c r="L11" s="34"/>
      <c r="M11" s="9">
        <v>9</v>
      </c>
      <c r="N11" s="9"/>
      <c r="O11" s="9"/>
      <c r="P11" s="9"/>
    </row>
    <row r="12" spans="1:16" ht="15.75" customHeight="1">
      <c r="A12" s="64">
        <v>1807308</v>
      </c>
      <c r="B12" s="67" t="s">
        <v>166</v>
      </c>
      <c r="C12" s="63">
        <v>87</v>
      </c>
      <c r="D12" s="63">
        <v>86</v>
      </c>
      <c r="E12" s="63">
        <v>96.5</v>
      </c>
      <c r="F12" s="64">
        <v>48</v>
      </c>
      <c r="G12" s="63">
        <v>46</v>
      </c>
      <c r="H12" s="63">
        <v>18</v>
      </c>
      <c r="I12" s="63">
        <v>19</v>
      </c>
      <c r="J12" s="13">
        <f t="shared" si="0"/>
        <v>269.5</v>
      </c>
      <c r="K12" s="53">
        <f t="shared" si="1"/>
        <v>400.5</v>
      </c>
      <c r="L12" s="34"/>
      <c r="M12" s="9">
        <v>10</v>
      </c>
      <c r="N12" s="9"/>
      <c r="O12" s="9"/>
      <c r="P12" s="9"/>
    </row>
    <row r="13" spans="1:16" ht="15.75" customHeight="1">
      <c r="A13" s="64">
        <v>1807303</v>
      </c>
      <c r="B13" s="66" t="s">
        <v>167</v>
      </c>
      <c r="C13" s="63">
        <v>85</v>
      </c>
      <c r="D13" s="63">
        <v>84</v>
      </c>
      <c r="E13" s="63">
        <v>90</v>
      </c>
      <c r="F13" s="63">
        <v>42</v>
      </c>
      <c r="G13" s="63">
        <v>43</v>
      </c>
      <c r="H13" s="63">
        <v>24</v>
      </c>
      <c r="I13" s="63">
        <v>21</v>
      </c>
      <c r="J13" s="13">
        <f t="shared" si="0"/>
        <v>259</v>
      </c>
      <c r="K13" s="53">
        <f t="shared" si="1"/>
        <v>389</v>
      </c>
      <c r="L13" s="34"/>
      <c r="M13" s="9">
        <v>11</v>
      </c>
      <c r="N13" s="9"/>
      <c r="O13" s="9"/>
      <c r="P13" s="9"/>
    </row>
    <row r="14" spans="1:16" ht="15.75" customHeight="1">
      <c r="A14" s="64">
        <v>1807329</v>
      </c>
      <c r="B14" s="66" t="s">
        <v>165</v>
      </c>
      <c r="C14" s="63">
        <v>93</v>
      </c>
      <c r="D14" s="63">
        <v>83</v>
      </c>
      <c r="E14" s="63">
        <v>112</v>
      </c>
      <c r="F14" s="64">
        <v>39</v>
      </c>
      <c r="G14" s="63">
        <v>30</v>
      </c>
      <c r="H14" s="63">
        <v>15</v>
      </c>
      <c r="I14" s="63">
        <v>15</v>
      </c>
      <c r="J14" s="13">
        <f t="shared" si="0"/>
        <v>288</v>
      </c>
      <c r="K14" s="53">
        <f t="shared" si="1"/>
        <v>387</v>
      </c>
      <c r="L14" s="34"/>
      <c r="M14" s="9">
        <v>12</v>
      </c>
      <c r="N14" s="9"/>
      <c r="O14" s="9"/>
      <c r="P14" s="9"/>
    </row>
    <row r="15" spans="1:16" ht="15.75" customHeight="1">
      <c r="A15" s="64">
        <v>1807304</v>
      </c>
      <c r="B15" s="66" t="s">
        <v>158</v>
      </c>
      <c r="C15" s="63">
        <v>82</v>
      </c>
      <c r="D15" s="63">
        <v>86</v>
      </c>
      <c r="E15" s="63">
        <v>95</v>
      </c>
      <c r="F15" s="63">
        <v>53</v>
      </c>
      <c r="G15" s="63">
        <v>37</v>
      </c>
      <c r="H15" s="63">
        <v>14</v>
      </c>
      <c r="I15" s="63">
        <v>14</v>
      </c>
      <c r="J15" s="13">
        <f aca="true" t="shared" si="2" ref="J15:J33">SUM(C15:E15)</f>
        <v>263</v>
      </c>
      <c r="K15" s="53">
        <f t="shared" si="1"/>
        <v>381</v>
      </c>
      <c r="L15" s="34"/>
      <c r="M15" s="9">
        <v>13</v>
      </c>
      <c r="N15" s="9"/>
      <c r="O15" s="9"/>
      <c r="P15" s="9"/>
    </row>
    <row r="16" spans="1:16" ht="15.75" customHeight="1">
      <c r="A16" s="64">
        <v>1807337</v>
      </c>
      <c r="B16" s="66" t="s">
        <v>168</v>
      </c>
      <c r="C16" s="63">
        <v>88</v>
      </c>
      <c r="D16" s="63">
        <v>86</v>
      </c>
      <c r="E16" s="63">
        <v>105</v>
      </c>
      <c r="F16" s="64">
        <v>40</v>
      </c>
      <c r="G16" s="63">
        <v>32</v>
      </c>
      <c r="H16" s="63">
        <v>15</v>
      </c>
      <c r="I16" s="63">
        <v>13</v>
      </c>
      <c r="J16" s="13">
        <f t="shared" si="2"/>
        <v>279</v>
      </c>
      <c r="K16" s="53">
        <f t="shared" si="1"/>
        <v>379</v>
      </c>
      <c r="L16" s="34"/>
      <c r="M16" s="9">
        <v>14</v>
      </c>
      <c r="N16" s="9"/>
      <c r="O16" s="9"/>
      <c r="P16" s="9"/>
    </row>
    <row r="17" spans="1:16" ht="15.75" customHeight="1">
      <c r="A17" s="64">
        <v>1807333</v>
      </c>
      <c r="B17" s="67" t="s">
        <v>170</v>
      </c>
      <c r="C17" s="63">
        <v>90</v>
      </c>
      <c r="D17" s="63">
        <v>63</v>
      </c>
      <c r="E17" s="63">
        <v>97.5</v>
      </c>
      <c r="F17" s="63">
        <v>46</v>
      </c>
      <c r="G17" s="63">
        <v>39</v>
      </c>
      <c r="H17" s="63">
        <v>25</v>
      </c>
      <c r="I17" s="63">
        <v>18</v>
      </c>
      <c r="J17" s="13">
        <f t="shared" si="2"/>
        <v>250.5</v>
      </c>
      <c r="K17" s="53">
        <f t="shared" si="1"/>
        <v>378.5</v>
      </c>
      <c r="L17" s="34"/>
      <c r="M17" s="9">
        <v>15</v>
      </c>
      <c r="N17" s="9"/>
      <c r="O17" s="9"/>
      <c r="P17" s="9"/>
    </row>
    <row r="18" spans="1:16" ht="15.75" customHeight="1">
      <c r="A18" s="64">
        <v>1807336</v>
      </c>
      <c r="B18" s="66" t="s">
        <v>178</v>
      </c>
      <c r="C18" s="63">
        <v>82</v>
      </c>
      <c r="D18" s="63">
        <v>61</v>
      </c>
      <c r="E18" s="63">
        <v>110.5</v>
      </c>
      <c r="F18" s="63">
        <v>48</v>
      </c>
      <c r="G18" s="63">
        <v>44</v>
      </c>
      <c r="H18" s="63">
        <v>14</v>
      </c>
      <c r="I18" s="63">
        <v>18</v>
      </c>
      <c r="J18" s="13">
        <f t="shared" si="2"/>
        <v>253.5</v>
      </c>
      <c r="K18" s="53">
        <f t="shared" si="1"/>
        <v>377.5</v>
      </c>
      <c r="L18" s="34"/>
      <c r="M18" s="9">
        <v>16</v>
      </c>
      <c r="N18" s="9"/>
      <c r="O18" s="9"/>
      <c r="P18" s="9"/>
    </row>
    <row r="19" spans="1:16" ht="15.75" customHeight="1">
      <c r="A19" s="64">
        <v>1807330</v>
      </c>
      <c r="B19" s="66" t="s">
        <v>171</v>
      </c>
      <c r="C19" s="63">
        <v>91</v>
      </c>
      <c r="D19" s="63">
        <v>67</v>
      </c>
      <c r="E19" s="63">
        <v>102</v>
      </c>
      <c r="F19" s="64">
        <v>35</v>
      </c>
      <c r="G19" s="63">
        <v>36</v>
      </c>
      <c r="H19" s="63">
        <v>19</v>
      </c>
      <c r="I19" s="63">
        <v>18</v>
      </c>
      <c r="J19" s="13">
        <f t="shared" si="2"/>
        <v>260</v>
      </c>
      <c r="K19" s="53">
        <f t="shared" si="1"/>
        <v>368</v>
      </c>
      <c r="L19" s="34"/>
      <c r="M19" s="9">
        <v>17</v>
      </c>
      <c r="N19" s="9"/>
      <c r="O19" s="9"/>
      <c r="P19" s="9"/>
    </row>
    <row r="20" spans="1:16" ht="15.75" customHeight="1">
      <c r="A20" s="64">
        <v>1807324</v>
      </c>
      <c r="B20" s="66" t="s">
        <v>176</v>
      </c>
      <c r="C20" s="63">
        <v>83</v>
      </c>
      <c r="D20" s="63">
        <v>108</v>
      </c>
      <c r="E20" s="63">
        <v>82</v>
      </c>
      <c r="F20" s="63">
        <v>37</v>
      </c>
      <c r="G20" s="63">
        <v>21</v>
      </c>
      <c r="H20" s="63">
        <v>19</v>
      </c>
      <c r="I20" s="63">
        <v>17</v>
      </c>
      <c r="J20" s="13">
        <f t="shared" si="2"/>
        <v>273</v>
      </c>
      <c r="K20" s="53">
        <f t="shared" si="1"/>
        <v>367</v>
      </c>
      <c r="L20" s="34"/>
      <c r="M20" s="9">
        <v>18</v>
      </c>
      <c r="N20" s="9"/>
      <c r="P20" s="9"/>
    </row>
    <row r="21" spans="1:16" ht="15.75" customHeight="1">
      <c r="A21" s="64">
        <v>1807305</v>
      </c>
      <c r="B21" s="66" t="s">
        <v>177</v>
      </c>
      <c r="C21" s="63">
        <v>75</v>
      </c>
      <c r="D21" s="63">
        <v>95</v>
      </c>
      <c r="E21" s="63">
        <v>90.5</v>
      </c>
      <c r="F21" s="63">
        <v>32</v>
      </c>
      <c r="G21" s="63">
        <v>40</v>
      </c>
      <c r="H21" s="63">
        <v>17</v>
      </c>
      <c r="I21" s="63">
        <v>16</v>
      </c>
      <c r="J21" s="13">
        <f t="shared" si="2"/>
        <v>260.5</v>
      </c>
      <c r="K21" s="53">
        <f t="shared" si="1"/>
        <v>365.5</v>
      </c>
      <c r="L21" s="34"/>
      <c r="M21" s="9">
        <v>19</v>
      </c>
      <c r="N21" s="9"/>
      <c r="O21" s="9"/>
      <c r="P21" s="9"/>
    </row>
    <row r="22" spans="1:16" ht="15.75" customHeight="1">
      <c r="A22" s="64">
        <v>1807334</v>
      </c>
      <c r="B22" s="66" t="s">
        <v>174</v>
      </c>
      <c r="C22" s="63">
        <v>83</v>
      </c>
      <c r="D22" s="63">
        <v>69</v>
      </c>
      <c r="E22" s="63">
        <v>98</v>
      </c>
      <c r="F22" s="63">
        <v>49</v>
      </c>
      <c r="G22" s="63">
        <v>38</v>
      </c>
      <c r="H22" s="63">
        <v>13</v>
      </c>
      <c r="I22" s="63">
        <v>15</v>
      </c>
      <c r="J22" s="13">
        <f t="shared" si="2"/>
        <v>250</v>
      </c>
      <c r="K22" s="53">
        <f t="shared" si="1"/>
        <v>365</v>
      </c>
      <c r="L22" s="34"/>
      <c r="M22" s="9">
        <v>20</v>
      </c>
      <c r="N22" s="9"/>
      <c r="O22" s="9"/>
      <c r="P22" s="9"/>
    </row>
    <row r="23" spans="1:16" ht="15.75" customHeight="1">
      <c r="A23" s="64">
        <v>1807325</v>
      </c>
      <c r="B23" s="66" t="s">
        <v>161</v>
      </c>
      <c r="C23" s="63">
        <v>92</v>
      </c>
      <c r="D23" s="63">
        <v>69</v>
      </c>
      <c r="E23" s="63">
        <v>98.5</v>
      </c>
      <c r="F23" s="63">
        <v>38</v>
      </c>
      <c r="G23" s="63">
        <v>37</v>
      </c>
      <c r="H23" s="63">
        <v>13</v>
      </c>
      <c r="I23" s="63">
        <v>12</v>
      </c>
      <c r="J23" s="13">
        <f t="shared" si="2"/>
        <v>259.5</v>
      </c>
      <c r="K23" s="53">
        <f t="shared" si="1"/>
        <v>359.5</v>
      </c>
      <c r="L23" s="34"/>
      <c r="M23" s="9">
        <v>21</v>
      </c>
      <c r="N23" s="9"/>
      <c r="O23" s="9"/>
      <c r="P23" s="9"/>
    </row>
    <row r="24" spans="1:16" ht="15.75" customHeight="1">
      <c r="A24" s="64">
        <v>1807309</v>
      </c>
      <c r="B24" s="67" t="s">
        <v>173</v>
      </c>
      <c r="C24" s="63">
        <v>83</v>
      </c>
      <c r="D24" s="63">
        <v>69</v>
      </c>
      <c r="E24" s="63">
        <v>96</v>
      </c>
      <c r="F24" s="63">
        <v>41</v>
      </c>
      <c r="G24" s="63">
        <v>45</v>
      </c>
      <c r="H24" s="63">
        <v>12</v>
      </c>
      <c r="I24" s="63">
        <v>12</v>
      </c>
      <c r="J24" s="13">
        <f t="shared" si="2"/>
        <v>248</v>
      </c>
      <c r="K24" s="53">
        <f t="shared" si="1"/>
        <v>358</v>
      </c>
      <c r="L24" s="34"/>
      <c r="M24" s="9">
        <v>22</v>
      </c>
      <c r="N24" s="9"/>
      <c r="O24" s="9"/>
      <c r="P24" s="9"/>
    </row>
    <row r="25" spans="1:16" ht="15.75" customHeight="1">
      <c r="A25" s="64">
        <v>1807310</v>
      </c>
      <c r="B25" s="67" t="s">
        <v>180</v>
      </c>
      <c r="C25" s="63">
        <v>84</v>
      </c>
      <c r="D25" s="63">
        <v>99</v>
      </c>
      <c r="E25" s="63">
        <v>73.5</v>
      </c>
      <c r="F25" s="63">
        <v>39</v>
      </c>
      <c r="G25" s="63">
        <v>29</v>
      </c>
      <c r="H25" s="63">
        <v>16</v>
      </c>
      <c r="I25" s="63">
        <v>12</v>
      </c>
      <c r="J25" s="13">
        <f t="shared" si="2"/>
        <v>256.5</v>
      </c>
      <c r="K25" s="53">
        <f t="shared" si="1"/>
        <v>352.5</v>
      </c>
      <c r="L25" s="34"/>
      <c r="M25" s="9">
        <v>23</v>
      </c>
      <c r="N25" s="9"/>
      <c r="O25" s="9"/>
      <c r="P25" s="9"/>
    </row>
    <row r="26" spans="1:16" ht="15.75" customHeight="1">
      <c r="A26" s="64">
        <v>1807315</v>
      </c>
      <c r="B26" s="66" t="s">
        <v>186</v>
      </c>
      <c r="C26" s="63">
        <v>87</v>
      </c>
      <c r="D26" s="63">
        <v>63</v>
      </c>
      <c r="E26" s="63">
        <v>84.5</v>
      </c>
      <c r="F26" s="63">
        <v>44</v>
      </c>
      <c r="G26" s="63">
        <v>40</v>
      </c>
      <c r="H26" s="63">
        <v>16</v>
      </c>
      <c r="I26" s="63">
        <v>12</v>
      </c>
      <c r="J26" s="13">
        <f t="shared" si="2"/>
        <v>234.5</v>
      </c>
      <c r="K26" s="53">
        <f t="shared" si="1"/>
        <v>346.5</v>
      </c>
      <c r="L26" s="34"/>
      <c r="M26" s="9">
        <v>24</v>
      </c>
      <c r="N26" s="9"/>
      <c r="O26" s="9"/>
      <c r="P26" s="9"/>
    </row>
    <row r="27" spans="1:16" ht="15.75" customHeight="1">
      <c r="A27" s="64">
        <v>1807317</v>
      </c>
      <c r="B27" s="66" t="s">
        <v>179</v>
      </c>
      <c r="C27" s="63">
        <v>88</v>
      </c>
      <c r="D27" s="63">
        <v>60</v>
      </c>
      <c r="E27" s="63">
        <v>94</v>
      </c>
      <c r="F27" s="63">
        <v>35</v>
      </c>
      <c r="G27" s="63">
        <v>28</v>
      </c>
      <c r="H27" s="63">
        <v>19</v>
      </c>
      <c r="I27" s="63">
        <v>19</v>
      </c>
      <c r="J27" s="13">
        <f t="shared" si="2"/>
        <v>242</v>
      </c>
      <c r="K27" s="53">
        <f t="shared" si="1"/>
        <v>343</v>
      </c>
      <c r="L27" s="34"/>
      <c r="M27" s="9">
        <v>25</v>
      </c>
      <c r="N27" s="9"/>
      <c r="O27" s="9"/>
      <c r="P27" s="9"/>
    </row>
    <row r="28" spans="1:16" ht="15.75" customHeight="1">
      <c r="A28" s="64">
        <v>1807307</v>
      </c>
      <c r="B28" s="66" t="s">
        <v>175</v>
      </c>
      <c r="C28" s="63">
        <v>80</v>
      </c>
      <c r="D28" s="63">
        <v>82</v>
      </c>
      <c r="E28" s="63">
        <v>80</v>
      </c>
      <c r="F28" s="63">
        <v>40</v>
      </c>
      <c r="G28" s="63">
        <v>28</v>
      </c>
      <c r="H28" s="63">
        <v>15</v>
      </c>
      <c r="I28" s="63">
        <v>17</v>
      </c>
      <c r="J28" s="13">
        <f t="shared" si="2"/>
        <v>242</v>
      </c>
      <c r="K28" s="53">
        <f t="shared" si="1"/>
        <v>342</v>
      </c>
      <c r="L28" s="34"/>
      <c r="M28" s="9">
        <v>26</v>
      </c>
      <c r="N28" s="9"/>
      <c r="O28" s="9"/>
      <c r="P28" s="9"/>
    </row>
    <row r="29" spans="1:16" ht="15.75" customHeight="1">
      <c r="A29" s="64">
        <v>1807338</v>
      </c>
      <c r="B29" s="67" t="s">
        <v>183</v>
      </c>
      <c r="C29" s="63">
        <v>83</v>
      </c>
      <c r="D29" s="63">
        <v>52</v>
      </c>
      <c r="E29" s="63">
        <v>84.5</v>
      </c>
      <c r="F29" s="63">
        <v>46</v>
      </c>
      <c r="G29" s="63">
        <v>36</v>
      </c>
      <c r="H29" s="63">
        <v>18</v>
      </c>
      <c r="I29" s="63">
        <v>18</v>
      </c>
      <c r="J29" s="13">
        <f t="shared" si="2"/>
        <v>219.5</v>
      </c>
      <c r="K29" s="53">
        <f t="shared" si="1"/>
        <v>337.5</v>
      </c>
      <c r="L29" s="34"/>
      <c r="M29" s="9">
        <v>27</v>
      </c>
      <c r="N29" s="9"/>
      <c r="O29" s="9"/>
      <c r="P29" s="9"/>
    </row>
    <row r="30" spans="1:16" ht="15.75" customHeight="1">
      <c r="A30" s="64">
        <v>1807311</v>
      </c>
      <c r="B30" s="67" t="s">
        <v>172</v>
      </c>
      <c r="C30" s="63">
        <v>76</v>
      </c>
      <c r="D30" s="63">
        <v>65</v>
      </c>
      <c r="E30" s="63">
        <v>94.5</v>
      </c>
      <c r="F30" s="63">
        <v>40</v>
      </c>
      <c r="G30" s="63">
        <v>31</v>
      </c>
      <c r="H30" s="63">
        <v>16</v>
      </c>
      <c r="I30" s="63">
        <v>9</v>
      </c>
      <c r="J30" s="13">
        <f t="shared" si="2"/>
        <v>235.5</v>
      </c>
      <c r="K30" s="53">
        <f t="shared" si="1"/>
        <v>331.5</v>
      </c>
      <c r="L30" s="34"/>
      <c r="M30" s="9">
        <v>28</v>
      </c>
      <c r="N30" s="9"/>
      <c r="O30" s="9"/>
      <c r="P30" s="9"/>
    </row>
    <row r="31" spans="1:16" ht="15.75" customHeight="1">
      <c r="A31" s="64">
        <v>1807323</v>
      </c>
      <c r="B31" s="66" t="s">
        <v>181</v>
      </c>
      <c r="C31" s="63">
        <v>75</v>
      </c>
      <c r="D31" s="63">
        <v>82</v>
      </c>
      <c r="E31" s="63">
        <v>64.5</v>
      </c>
      <c r="F31" s="63">
        <v>33</v>
      </c>
      <c r="G31" s="63">
        <v>43</v>
      </c>
      <c r="H31" s="63">
        <v>18</v>
      </c>
      <c r="I31" s="63">
        <v>13</v>
      </c>
      <c r="J31" s="13">
        <f t="shared" si="2"/>
        <v>221.5</v>
      </c>
      <c r="K31" s="53">
        <f t="shared" si="1"/>
        <v>328.5</v>
      </c>
      <c r="L31" s="34"/>
      <c r="M31" s="9">
        <v>29</v>
      </c>
      <c r="N31" s="9"/>
      <c r="O31" s="9"/>
      <c r="P31" s="9"/>
    </row>
    <row r="32" spans="1:16" ht="15.75" customHeight="1">
      <c r="A32" s="64">
        <v>1807313</v>
      </c>
      <c r="B32" s="67" t="s">
        <v>182</v>
      </c>
      <c r="C32" s="63">
        <v>79</v>
      </c>
      <c r="D32" s="63">
        <v>58</v>
      </c>
      <c r="E32" s="63">
        <v>67.5</v>
      </c>
      <c r="F32" s="63">
        <v>42</v>
      </c>
      <c r="G32" s="63">
        <v>37</v>
      </c>
      <c r="H32" s="63">
        <v>20</v>
      </c>
      <c r="I32" s="63">
        <v>20</v>
      </c>
      <c r="J32" s="13">
        <f t="shared" si="2"/>
        <v>204.5</v>
      </c>
      <c r="K32" s="53">
        <f t="shared" si="1"/>
        <v>323.5</v>
      </c>
      <c r="L32" s="34"/>
      <c r="M32" s="9">
        <v>30</v>
      </c>
      <c r="N32" s="9"/>
      <c r="O32" s="9"/>
      <c r="P32" s="9"/>
    </row>
    <row r="33" spans="1:16" ht="15.75" customHeight="1">
      <c r="A33" s="64">
        <v>1807312</v>
      </c>
      <c r="B33" s="66" t="s">
        <v>184</v>
      </c>
      <c r="C33" s="63">
        <v>89</v>
      </c>
      <c r="D33" s="63">
        <v>47</v>
      </c>
      <c r="E33" s="63">
        <v>62.5</v>
      </c>
      <c r="F33" s="63">
        <v>44</v>
      </c>
      <c r="G33" s="63">
        <v>46</v>
      </c>
      <c r="H33" s="63">
        <v>17</v>
      </c>
      <c r="I33" s="63">
        <v>14</v>
      </c>
      <c r="J33" s="13">
        <f t="shared" si="2"/>
        <v>198.5</v>
      </c>
      <c r="K33" s="53">
        <f t="shared" si="1"/>
        <v>319.5</v>
      </c>
      <c r="L33" s="34"/>
      <c r="M33" s="9">
        <v>31</v>
      </c>
      <c r="N33" s="9"/>
      <c r="O33" s="9"/>
      <c r="P33" s="9"/>
    </row>
    <row r="34" spans="1:16" ht="15.75" customHeight="1">
      <c r="A34" s="64">
        <v>1807322</v>
      </c>
      <c r="B34" s="66" t="s">
        <v>192</v>
      </c>
      <c r="C34" s="63">
        <v>84</v>
      </c>
      <c r="D34" s="63">
        <v>38</v>
      </c>
      <c r="E34" s="63">
        <v>43</v>
      </c>
      <c r="F34" s="63">
        <v>46</v>
      </c>
      <c r="G34" s="63">
        <v>45</v>
      </c>
      <c r="H34" s="63">
        <v>17</v>
      </c>
      <c r="I34" s="63">
        <v>13</v>
      </c>
      <c r="J34" s="13">
        <f aca="true" t="shared" si="3" ref="J34:J41">SUM(C34:E34)</f>
        <v>165</v>
      </c>
      <c r="K34" s="53">
        <f t="shared" si="1"/>
        <v>286</v>
      </c>
      <c r="L34" s="34"/>
      <c r="M34" s="9">
        <v>32</v>
      </c>
      <c r="N34" s="9"/>
      <c r="O34" s="9"/>
      <c r="P34" s="9"/>
    </row>
    <row r="35" spans="1:16" ht="15.75" customHeight="1">
      <c r="A35" s="64">
        <v>1807316</v>
      </c>
      <c r="B35" s="66" t="s">
        <v>187</v>
      </c>
      <c r="C35" s="63">
        <v>54</v>
      </c>
      <c r="D35" s="63">
        <v>77</v>
      </c>
      <c r="E35" s="63">
        <v>46</v>
      </c>
      <c r="F35" s="63">
        <v>38</v>
      </c>
      <c r="G35" s="63">
        <v>35</v>
      </c>
      <c r="H35" s="63">
        <v>18</v>
      </c>
      <c r="I35" s="63">
        <v>16</v>
      </c>
      <c r="J35" s="13">
        <f t="shared" si="3"/>
        <v>177</v>
      </c>
      <c r="K35" s="53">
        <f t="shared" si="1"/>
        <v>284</v>
      </c>
      <c r="L35" s="34"/>
      <c r="M35" s="9">
        <v>33</v>
      </c>
      <c r="N35" s="9"/>
      <c r="O35" s="9"/>
      <c r="P35" s="9"/>
    </row>
    <row r="36" spans="1:16" ht="15.75" customHeight="1">
      <c r="A36" s="64">
        <v>1807339</v>
      </c>
      <c r="B36" s="66" t="s">
        <v>185</v>
      </c>
      <c r="C36" s="68">
        <v>86</v>
      </c>
      <c r="D36" s="68">
        <v>23</v>
      </c>
      <c r="E36" s="68">
        <v>91</v>
      </c>
      <c r="F36" s="68">
        <v>35</v>
      </c>
      <c r="G36" s="68">
        <v>30</v>
      </c>
      <c r="H36" s="68">
        <v>7</v>
      </c>
      <c r="I36" s="68">
        <v>7</v>
      </c>
      <c r="J36" s="13">
        <f t="shared" si="3"/>
        <v>200</v>
      </c>
      <c r="K36" s="53">
        <f t="shared" si="1"/>
        <v>279</v>
      </c>
      <c r="L36" s="34"/>
      <c r="M36" s="9">
        <v>34</v>
      </c>
      <c r="N36" s="9"/>
      <c r="O36" s="9"/>
      <c r="P36" s="9"/>
    </row>
    <row r="37" spans="1:16" ht="15.75" customHeight="1">
      <c r="A37" s="64">
        <v>1807319</v>
      </c>
      <c r="B37" s="66" t="s">
        <v>193</v>
      </c>
      <c r="C37" s="63">
        <v>69</v>
      </c>
      <c r="D37" s="63">
        <v>21</v>
      </c>
      <c r="E37" s="63">
        <v>70</v>
      </c>
      <c r="F37" s="63">
        <v>34</v>
      </c>
      <c r="G37" s="63">
        <v>45</v>
      </c>
      <c r="H37" s="63">
        <v>14</v>
      </c>
      <c r="I37" s="63">
        <v>5</v>
      </c>
      <c r="J37" s="13">
        <f t="shared" si="3"/>
        <v>160</v>
      </c>
      <c r="K37" s="53">
        <f t="shared" si="1"/>
        <v>258</v>
      </c>
      <c r="L37" s="34"/>
      <c r="M37" s="9">
        <v>35</v>
      </c>
      <c r="N37" s="9"/>
      <c r="O37" s="9"/>
      <c r="P37" s="9"/>
    </row>
    <row r="38" spans="1:16" ht="15.75" customHeight="1">
      <c r="A38" s="64">
        <v>1807321</v>
      </c>
      <c r="B38" s="66" t="s">
        <v>188</v>
      </c>
      <c r="C38" s="63">
        <v>59</v>
      </c>
      <c r="D38" s="63">
        <v>54</v>
      </c>
      <c r="E38" s="63">
        <v>37</v>
      </c>
      <c r="F38" s="63">
        <v>38</v>
      </c>
      <c r="G38" s="63">
        <v>37</v>
      </c>
      <c r="H38" s="63">
        <v>15</v>
      </c>
      <c r="I38" s="63">
        <v>15</v>
      </c>
      <c r="J38" s="13">
        <f t="shared" si="3"/>
        <v>150</v>
      </c>
      <c r="K38" s="53">
        <f t="shared" si="1"/>
        <v>255</v>
      </c>
      <c r="L38" s="34"/>
      <c r="M38" s="9">
        <v>36</v>
      </c>
      <c r="N38" s="9"/>
      <c r="O38" s="9"/>
      <c r="P38" s="9"/>
    </row>
    <row r="39" spans="1:16" ht="15.75" customHeight="1">
      <c r="A39" s="64">
        <v>1807314</v>
      </c>
      <c r="B39" s="66" t="s">
        <v>189</v>
      </c>
      <c r="C39" s="63">
        <v>73</v>
      </c>
      <c r="D39" s="63">
        <v>43</v>
      </c>
      <c r="E39" s="63">
        <v>49</v>
      </c>
      <c r="F39" s="63">
        <v>25</v>
      </c>
      <c r="G39" s="63">
        <v>33</v>
      </c>
      <c r="H39" s="63">
        <v>7</v>
      </c>
      <c r="I39" s="63">
        <v>7</v>
      </c>
      <c r="J39" s="13">
        <f t="shared" si="3"/>
        <v>165</v>
      </c>
      <c r="K39" s="53">
        <f t="shared" si="1"/>
        <v>237</v>
      </c>
      <c r="L39" s="34"/>
      <c r="M39" s="9">
        <v>37</v>
      </c>
      <c r="N39" s="9"/>
      <c r="O39" s="9"/>
      <c r="P39" s="9"/>
    </row>
    <row r="40" spans="1:16" ht="15.75" customHeight="1">
      <c r="A40" s="64">
        <v>1807320</v>
      </c>
      <c r="B40" s="66" t="s">
        <v>191</v>
      </c>
      <c r="C40" s="63">
        <v>72</v>
      </c>
      <c r="D40" s="63">
        <v>41</v>
      </c>
      <c r="E40" s="63">
        <v>41</v>
      </c>
      <c r="F40" s="63">
        <v>33</v>
      </c>
      <c r="G40" s="63">
        <v>24</v>
      </c>
      <c r="H40" s="63">
        <v>11</v>
      </c>
      <c r="I40" s="63">
        <v>7</v>
      </c>
      <c r="J40" s="13">
        <f t="shared" si="3"/>
        <v>154</v>
      </c>
      <c r="K40" s="53">
        <f t="shared" si="1"/>
        <v>229</v>
      </c>
      <c r="L40" s="34"/>
      <c r="M40" s="9">
        <v>38</v>
      </c>
      <c r="N40" s="9"/>
      <c r="O40" s="9"/>
      <c r="P40" s="9"/>
    </row>
    <row r="41" spans="1:16" ht="15.75" customHeight="1">
      <c r="A41" s="64">
        <v>1807318</v>
      </c>
      <c r="B41" s="66" t="s">
        <v>190</v>
      </c>
      <c r="C41" s="65">
        <v>75</v>
      </c>
      <c r="D41" s="65">
        <v>25</v>
      </c>
      <c r="E41" s="65">
        <v>38</v>
      </c>
      <c r="F41" s="65">
        <v>39</v>
      </c>
      <c r="G41" s="65">
        <v>24</v>
      </c>
      <c r="H41" s="65">
        <v>14</v>
      </c>
      <c r="I41" s="65">
        <v>8</v>
      </c>
      <c r="J41" s="13">
        <f t="shared" si="3"/>
        <v>138</v>
      </c>
      <c r="K41" s="53">
        <f t="shared" si="1"/>
        <v>223</v>
      </c>
      <c r="L41" s="34"/>
      <c r="M41" s="9">
        <v>39</v>
      </c>
      <c r="N41" s="9"/>
      <c r="O41" s="9"/>
      <c r="P41" s="9"/>
    </row>
    <row r="42" spans="1:11" ht="15.75" customHeight="1">
      <c r="A42" s="95" t="s">
        <v>18</v>
      </c>
      <c r="B42" s="95"/>
      <c r="C42" s="33">
        <f>COUNTA(B3:B41)</f>
        <v>39</v>
      </c>
      <c r="D42" s="33">
        <f>COUNTA(B3:B41)</f>
        <v>39</v>
      </c>
      <c r="E42" s="33">
        <f>COUNTA(B3:B41)</f>
        <v>39</v>
      </c>
      <c r="F42" s="33">
        <f>COUNTA(B3:B41)</f>
        <v>39</v>
      </c>
      <c r="G42" s="33">
        <f>COUNTA(B3:B41)</f>
        <v>39</v>
      </c>
      <c r="H42" s="33">
        <f>COUNTA(B3:B41)</f>
        <v>39</v>
      </c>
      <c r="I42" s="33">
        <f>COUNTA(B3:B41)</f>
        <v>39</v>
      </c>
      <c r="J42" s="33">
        <f>COUNTA(C3:C41)</f>
        <v>39</v>
      </c>
      <c r="K42" s="33">
        <f>COUNTA(B3:B41)</f>
        <v>39</v>
      </c>
    </row>
    <row r="43" spans="1:12" ht="15.75" customHeight="1">
      <c r="A43" s="91" t="s">
        <v>19</v>
      </c>
      <c r="B43" s="91"/>
      <c r="C43" s="10">
        <f aca="true" t="shared" si="4" ref="C43:K43">SUM(C3:C41)</f>
        <v>3298</v>
      </c>
      <c r="D43" s="10">
        <f t="shared" si="4"/>
        <v>2834</v>
      </c>
      <c r="E43" s="10">
        <f t="shared" si="4"/>
        <v>3358</v>
      </c>
      <c r="F43" s="10">
        <f t="shared" si="4"/>
        <v>1650</v>
      </c>
      <c r="G43" s="10">
        <f t="shared" si="4"/>
        <v>1482</v>
      </c>
      <c r="H43" s="10">
        <f t="shared" si="4"/>
        <v>652</v>
      </c>
      <c r="I43" s="10">
        <f t="shared" si="4"/>
        <v>607</v>
      </c>
      <c r="J43" s="10">
        <f t="shared" si="4"/>
        <v>9490</v>
      </c>
      <c r="K43" s="10">
        <f t="shared" si="4"/>
        <v>13881</v>
      </c>
      <c r="L43" s="35"/>
    </row>
    <row r="44" spans="1:12" ht="15.75" customHeight="1">
      <c r="A44" s="91" t="s">
        <v>20</v>
      </c>
      <c r="B44" s="91"/>
      <c r="C44" s="9">
        <f aca="true" t="shared" si="5" ref="C44:K44">AVERAGE(C3:C41)</f>
        <v>84.56410256410257</v>
      </c>
      <c r="D44" s="9">
        <f t="shared" si="5"/>
        <v>72.66666666666667</v>
      </c>
      <c r="E44" s="9">
        <f t="shared" si="5"/>
        <v>86.1025641025641</v>
      </c>
      <c r="F44" s="9">
        <f t="shared" si="5"/>
        <v>42.30769230769231</v>
      </c>
      <c r="G44" s="9">
        <f t="shared" si="5"/>
        <v>38</v>
      </c>
      <c r="H44" s="9">
        <f t="shared" si="5"/>
        <v>16.71794871794872</v>
      </c>
      <c r="I44" s="9">
        <f t="shared" si="5"/>
        <v>15.564102564102564</v>
      </c>
      <c r="J44" s="9">
        <f t="shared" si="5"/>
        <v>243.33333333333334</v>
      </c>
      <c r="K44" s="9">
        <f t="shared" si="5"/>
        <v>355.9230769230769</v>
      </c>
      <c r="L44" s="36"/>
    </row>
    <row r="45" spans="1:9" s="11" customFormat="1" ht="15.75" customHeight="1">
      <c r="A45" s="91" t="s">
        <v>21</v>
      </c>
      <c r="B45" s="91"/>
      <c r="C45" s="9">
        <f>COUNTIF(C3:C41,"&gt;=72")</f>
        <v>36</v>
      </c>
      <c r="D45" s="9">
        <f>COUNTIF(D3:D41,"&gt;=72")</f>
        <v>20</v>
      </c>
      <c r="E45" s="9">
        <f>COUNTIF(E3:E41,"&gt;=72")</f>
        <v>29</v>
      </c>
      <c r="F45" s="9">
        <f>COUNTIF(F3:F41,"&gt;=42")</f>
        <v>20</v>
      </c>
      <c r="G45" s="9">
        <f>COUNTIF(G3:G41,"&gt;=30")</f>
        <v>33</v>
      </c>
      <c r="H45" s="9">
        <f>COUNTIF(H3:H41,"&gt;=18")</f>
        <v>16</v>
      </c>
      <c r="I45" s="9">
        <f>COUNTIF(I3:I41,"&gt;=18")</f>
        <v>14</v>
      </c>
    </row>
    <row r="46" spans="1:9" ht="15.75" customHeight="1">
      <c r="A46" s="91" t="s">
        <v>22</v>
      </c>
      <c r="B46" s="91"/>
      <c r="C46" s="9">
        <f aca="true" t="shared" si="6" ref="C46:I46">C45/COUNT(C3:C41)</f>
        <v>0.9230769230769231</v>
      </c>
      <c r="D46" s="9">
        <f t="shared" si="6"/>
        <v>0.5128205128205128</v>
      </c>
      <c r="E46" s="9">
        <f t="shared" si="6"/>
        <v>0.7435897435897436</v>
      </c>
      <c r="F46" s="9">
        <f t="shared" si="6"/>
        <v>0.5128205128205128</v>
      </c>
      <c r="G46" s="9">
        <f t="shared" si="6"/>
        <v>0.8461538461538461</v>
      </c>
      <c r="H46" s="9">
        <f t="shared" si="6"/>
        <v>0.41025641025641024</v>
      </c>
      <c r="I46" s="9">
        <f t="shared" si="6"/>
        <v>0.358974358974359</v>
      </c>
    </row>
    <row r="47" spans="1:9" ht="15.75" customHeight="1">
      <c r="A47" s="91" t="s">
        <v>23</v>
      </c>
      <c r="B47" s="91"/>
      <c r="C47" s="9">
        <f>COUNTIF(C3:C41,"&gt;=96")</f>
        <v>5</v>
      </c>
      <c r="D47" s="9">
        <f>COUNTIF(D3:D41,"&gt;=96")</f>
        <v>8</v>
      </c>
      <c r="E47" s="9">
        <f>COUNTIF(E3:E41,"&gt;=96")</f>
        <v>18</v>
      </c>
      <c r="F47" s="9">
        <f>COUNTIF(F3:F41,"&gt;=56")</f>
        <v>1</v>
      </c>
      <c r="G47" s="9">
        <f>COUNTIF(G3:G41,"&gt;=40")</f>
        <v>19</v>
      </c>
      <c r="H47" s="9">
        <f>COUNTIF(H3:H41,"&gt;=24")</f>
        <v>4</v>
      </c>
      <c r="I47" s="9">
        <f>COUNTIF(I3:I41,"&gt;=24")</f>
        <v>3</v>
      </c>
    </row>
    <row r="48" spans="1:9" ht="15.75" customHeight="1">
      <c r="A48" s="91" t="s">
        <v>24</v>
      </c>
      <c r="B48" s="91"/>
      <c r="C48" s="9">
        <f aca="true" t="shared" si="7" ref="C48:I48">C47/COUNT(C3:C41)</f>
        <v>0.1282051282051282</v>
      </c>
      <c r="D48" s="9">
        <f t="shared" si="7"/>
        <v>0.20512820512820512</v>
      </c>
      <c r="E48" s="9">
        <f t="shared" si="7"/>
        <v>0.46153846153846156</v>
      </c>
      <c r="F48" s="9">
        <f t="shared" si="7"/>
        <v>0.02564102564102564</v>
      </c>
      <c r="G48" s="9">
        <f t="shared" si="7"/>
        <v>0.48717948717948717</v>
      </c>
      <c r="H48" s="9">
        <f t="shared" si="7"/>
        <v>0.10256410256410256</v>
      </c>
      <c r="I48" s="9">
        <f t="shared" si="7"/>
        <v>0.07692307692307693</v>
      </c>
    </row>
    <row r="49" spans="1:5" ht="15.75" customHeight="1">
      <c r="A49" s="88" t="s">
        <v>25</v>
      </c>
      <c r="B49" s="88"/>
      <c r="C49" s="9">
        <f>COUNTIF(C3:C41,"&gt;=100")-COUNTIF(C3:C41,"&gt;=120")</f>
        <v>2</v>
      </c>
      <c r="D49" s="9">
        <f>COUNTIF(D3:D41,"&gt;=100")-COUNTIF(D3:D41,"&gt;=120")</f>
        <v>4</v>
      </c>
      <c r="E49" s="9">
        <f>COUNTIF(E3:E41,"&gt;=100")-COUNTIF(E3:E41,"&gt;=120")</f>
        <v>13</v>
      </c>
    </row>
    <row r="50" spans="1:5" ht="15.75" customHeight="1">
      <c r="A50" s="88" t="s">
        <v>26</v>
      </c>
      <c r="B50" s="88"/>
      <c r="C50" s="9">
        <f>COUNTIF(C3:C41,"&gt;=90")-COUNTIF(C3:C41,"&gt;=100")</f>
        <v>11</v>
      </c>
      <c r="D50" s="9">
        <f>COUNTIF(D3:D41,"&gt;=90")-COUNTIF(D3:D41,"&gt;=100")</f>
        <v>6</v>
      </c>
      <c r="E50" s="9">
        <f>COUNTIF(E3:E41,"&gt;=90")-COUNTIF(E3:E41,"&gt;=100")</f>
        <v>11</v>
      </c>
    </row>
    <row r="51" spans="1:5" ht="15.75" customHeight="1">
      <c r="A51" s="88" t="s">
        <v>27</v>
      </c>
      <c r="B51" s="88"/>
      <c r="C51" s="9">
        <f>COUNTIF(C3:C41,"&gt;=80")-COUNTIF(C3:C41,"&gt;=90")</f>
        <v>16</v>
      </c>
      <c r="D51" s="9">
        <f>COUNTIF(D3:D41,"&gt;=80")-COUNTIF(D3:D41,"&gt;=90")</f>
        <v>8</v>
      </c>
      <c r="E51" s="9">
        <f>COUNTIF(E3:E41,"&gt;=80")-COUNTIF(E3:E41,"&gt;=90")</f>
        <v>4</v>
      </c>
    </row>
    <row r="52" spans="1:5" ht="15.75" customHeight="1">
      <c r="A52" s="88" t="s">
        <v>28</v>
      </c>
      <c r="B52" s="88"/>
      <c r="C52" s="9">
        <f>COUNTIF(C3:C41,"&gt;=70")-COUNTIF(C3:C41,"&gt;=80")</f>
        <v>7</v>
      </c>
      <c r="D52" s="9">
        <f>COUNTIF(D3:D41,"&gt;=70")-COUNTIF(D3:D41,"&gt;=80")</f>
        <v>2</v>
      </c>
      <c r="E52" s="9">
        <f>COUNTIF(E3:E41,"&gt;=70")-COUNTIF(E3:E41,"&gt;=80")</f>
        <v>2</v>
      </c>
    </row>
    <row r="53" spans="1:5" ht="15.75" customHeight="1">
      <c r="A53" s="87" t="s">
        <v>29</v>
      </c>
      <c r="B53" s="87"/>
      <c r="C53" s="9">
        <f>COUNTIF(C3:C41,"&gt;=60")-COUNTIF(C3:C41,"&gt;=70")</f>
        <v>1</v>
      </c>
      <c r="D53" s="9">
        <f>COUNTIF(D3:D41,"&gt;=60")-COUNTIF(D3:D41,"&gt;=70")</f>
        <v>9</v>
      </c>
      <c r="E53" s="9">
        <f>COUNTIF(E3:E41,"&gt;=60")-COUNTIF(E3:E41,"&gt;=70")</f>
        <v>3</v>
      </c>
    </row>
    <row r="54" spans="1:5" ht="15.75" customHeight="1">
      <c r="A54" s="88" t="s">
        <v>30</v>
      </c>
      <c r="B54" s="88"/>
      <c r="C54" s="9">
        <f>COUNTIF(C3:C41,"&gt;=50")-COUNTIF(C3:C41,"&gt;=60")</f>
        <v>2</v>
      </c>
      <c r="D54" s="9">
        <f>COUNTIF(D3:D41,"&gt;=50")-COUNTIF(D3:D41,"&gt;=60")</f>
        <v>3</v>
      </c>
      <c r="E54" s="9">
        <f>COUNTIF(E3:E41,"&gt;=50")-COUNTIF(E3:E41,"&gt;=60")</f>
        <v>0</v>
      </c>
    </row>
    <row r="55" spans="1:5" ht="15.75" customHeight="1">
      <c r="A55" s="88" t="s">
        <v>31</v>
      </c>
      <c r="B55" s="88"/>
      <c r="C55" s="9">
        <f>COUNTIF(C3:C41,"&gt;=40")-COUNTIF(C3:C41,"&gt;=50")</f>
        <v>0</v>
      </c>
      <c r="D55" s="9">
        <f>COUNTIF(D3:D41,"&gt;=40")-COUNTIF(D3:D41,"&gt;=50")</f>
        <v>3</v>
      </c>
      <c r="E55" s="9">
        <f>COUNTIF(E3:E41,"&gt;=40")-COUNTIF(E3:E41,"&gt;=50")</f>
        <v>4</v>
      </c>
    </row>
    <row r="56" spans="1:5" ht="15.75" customHeight="1">
      <c r="A56" s="88" t="s">
        <v>32</v>
      </c>
      <c r="B56" s="88"/>
      <c r="C56" s="9">
        <f>COUNTIF(C3:C41,"&gt;=0")-COUNTIF(C3:C41,"&gt;=40")</f>
        <v>0</v>
      </c>
      <c r="D56" s="9">
        <f>COUNTIF(D3:D41,"&gt;=0")-COUNTIF(D3:D41,"&gt;=40")</f>
        <v>4</v>
      </c>
      <c r="E56" s="9">
        <f>COUNTIF(E3:E41,"&gt;=0")-COUNTIF(E3:E41,"&gt;=40")</f>
        <v>2</v>
      </c>
    </row>
  </sheetData>
  <sheetProtection/>
  <mergeCells count="16">
    <mergeCell ref="A1:M1"/>
    <mergeCell ref="A42:B42"/>
    <mergeCell ref="A43:B43"/>
    <mergeCell ref="A44:B44"/>
    <mergeCell ref="A45:B45"/>
    <mergeCell ref="A46:B46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52:B52"/>
  </mergeCells>
  <conditionalFormatting sqref="O7">
    <cfRule type="expression" priority="14" dxfId="3" stopIfTrue="1">
      <formula>J7:J44&gt;=288</formula>
    </cfRule>
  </conditionalFormatting>
  <conditionalFormatting sqref="N20 N3">
    <cfRule type="expression" priority="2" dxfId="3" stopIfTrue="1">
      <formula>J3:J41&gt;=306</formula>
    </cfRule>
  </conditionalFormatting>
  <conditionalFormatting sqref="O24">
    <cfRule type="expression" priority="1" dxfId="3" stopIfTrue="1">
      <formula>J24:J61&gt;=288</formula>
    </cfRule>
  </conditionalFormatting>
  <conditionalFormatting sqref="F3:F41">
    <cfRule type="cellIs" priority="4" dxfId="3" operator="lessThan" stopIfTrue="1">
      <formula>42</formula>
    </cfRule>
  </conditionalFormatting>
  <conditionalFormatting sqref="G3:G41">
    <cfRule type="cellIs" priority="5" dxfId="3" operator="lessThan" stopIfTrue="1">
      <formula>30</formula>
    </cfRule>
  </conditionalFormatting>
  <conditionalFormatting sqref="C3:E41">
    <cfRule type="cellIs" priority="21" dxfId="3" operator="lessThan" stopIfTrue="1">
      <formula>72</formula>
    </cfRule>
  </conditionalFormatting>
  <conditionalFormatting sqref="H3:I41">
    <cfRule type="cellIs" priority="24" dxfId="3" operator="lessThan" stopIfTrue="1">
      <formula>18</formula>
    </cfRule>
    <cfRule type="cellIs" priority="25" dxfId="3" operator="lessThan" stopIfTrue="1">
      <formula>18</formula>
    </cfRule>
  </conditionalFormatting>
  <conditionalFormatting sqref="P7 P24">
    <cfRule type="expression" priority="33" dxfId="0" stopIfTrue="1">
      <formula>(C7:C44&gt;=72)*(D7:D44&gt;=72)*(E7:E44&gt;=72)</formula>
    </cfRule>
  </conditionalFormatting>
  <conditionalFormatting sqref="O3:O6 O20:O23">
    <cfRule type="expression" priority="37" dxfId="0" stopIfTrue="1">
      <formula>J3:J41&gt;=288</formula>
    </cfRule>
  </conditionalFormatting>
  <conditionalFormatting sqref="O8:O19 O25:O33">
    <cfRule type="expression" priority="38" dxfId="0" stopIfTrue="1">
      <formula>J8:J44&gt;=288</formula>
    </cfRule>
  </conditionalFormatting>
  <conditionalFormatting sqref="O34:O41">
    <cfRule type="expression" priority="41" dxfId="0" stopIfTrue="1">
      <formula>J34:J56&gt;=288</formula>
    </cfRule>
  </conditionalFormatting>
  <conditionalFormatting sqref="P3:P6 P20:P23">
    <cfRule type="expression" priority="42" dxfId="0" stopIfTrue="1">
      <formula>(C3:C41&gt;=72)*(D3:D41&gt;=72)*(E3:E41&gt;=72)</formula>
    </cfRule>
  </conditionalFormatting>
  <conditionalFormatting sqref="P8:P19 P25:P33">
    <cfRule type="expression" priority="43" dxfId="3" stopIfTrue="1">
      <formula>(C8:C44&gt;=72)*(D8:D44&gt;=72)*(E8:E44&gt;=72)</formula>
    </cfRule>
  </conditionalFormatting>
  <conditionalFormatting sqref="P34:P41">
    <cfRule type="expression" priority="46" dxfId="3" stopIfTrue="1">
      <formula>(C34:C56&gt;=72)*(D34:D56&gt;=72)*(E34:E56&gt;=72)</formula>
    </cfRule>
  </conditionalFormatting>
  <printOptions/>
  <pageMargins left="0.54" right="0.45" top="0.52" bottom="0.49" header="0.5" footer="0.5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8.125" style="3" customWidth="1"/>
    <col min="2" max="2" width="6.75390625" style="2" customWidth="1"/>
    <col min="3" max="4" width="4.875" style="3" customWidth="1"/>
    <col min="5" max="5" width="5.00390625" style="3" customWidth="1"/>
    <col min="6" max="6" width="4.75390625" style="3" customWidth="1"/>
    <col min="7" max="7" width="5.00390625" style="3" customWidth="1"/>
    <col min="8" max="8" width="4.625" style="3" customWidth="1"/>
    <col min="9" max="9" width="4.125" style="3" customWidth="1"/>
    <col min="10" max="10" width="4.25390625" style="3" customWidth="1"/>
    <col min="11" max="11" width="5.50390625" style="3" customWidth="1"/>
    <col min="12" max="12" width="5.375" style="3" customWidth="1"/>
    <col min="13" max="13" width="3.625" style="3" customWidth="1"/>
    <col min="14" max="14" width="2.125" style="3" customWidth="1"/>
    <col min="15" max="15" width="2.375" style="3" customWidth="1"/>
    <col min="16" max="19" width="2.50390625" style="3" customWidth="1"/>
    <col min="20" max="16384" width="9.00390625" style="5" customWidth="1"/>
  </cols>
  <sheetData>
    <row r="1" spans="1:22" ht="72.75" customHeight="1">
      <c r="A1" s="101" t="s">
        <v>314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  <c r="N1" s="12" t="s">
        <v>0</v>
      </c>
      <c r="O1" s="12" t="s">
        <v>1</v>
      </c>
      <c r="P1" s="12" t="s">
        <v>2</v>
      </c>
      <c r="Q1" s="12" t="s">
        <v>41</v>
      </c>
      <c r="R1" s="12" t="s">
        <v>42</v>
      </c>
      <c r="S1" s="12" t="s">
        <v>43</v>
      </c>
      <c r="V1" s="3"/>
    </row>
    <row r="2" spans="1:19" s="1" customFormat="1" ht="48" customHeight="1">
      <c r="A2" s="24" t="s">
        <v>33</v>
      </c>
      <c r="B2" s="25" t="s">
        <v>7</v>
      </c>
      <c r="C2" s="24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4" t="s">
        <v>14</v>
      </c>
      <c r="I2" s="24" t="s">
        <v>13</v>
      </c>
      <c r="J2" s="24" t="s">
        <v>305</v>
      </c>
      <c r="K2" s="12" t="s">
        <v>45</v>
      </c>
      <c r="L2" s="12" t="s">
        <v>16</v>
      </c>
      <c r="M2" s="24" t="s">
        <v>17</v>
      </c>
      <c r="N2" s="19">
        <f>COUNTIF(L3:L111,"&gt;=544")</f>
        <v>2</v>
      </c>
      <c r="O2" s="19">
        <f>COUNTIF(L3:L111,"&gt;=512")</f>
        <v>11</v>
      </c>
      <c r="P2" s="19">
        <f>SUMPRODUCT(($C$3:$C$111&gt;=72)*($D$3:$D$111&gt;=72)*($E$3:$E$111&gt;=72)*($F$3:$F$111&gt;=60)*($G$3:$G$111&gt;=42)*($H$3:$H$111&gt;=30)*($I$3:$I$111&gt;=18)*($J$3:$J$111&gt;=18))</f>
        <v>0</v>
      </c>
      <c r="Q2" s="19">
        <f>COUNTIF(K3:K111,"&gt;=391")</f>
        <v>0</v>
      </c>
      <c r="R2" s="19">
        <f>COUNTIF(K3:K111,"&gt;=368")</f>
        <v>1</v>
      </c>
      <c r="S2" s="19">
        <f>SUMPRODUCT(($C$3:$C$111&gt;=72)*($D$3:$D$111&gt;=72)*($E$3:$E$111&gt;=72)*($F$3:$F$111&gt;=60))</f>
        <v>2</v>
      </c>
    </row>
    <row r="3" spans="1:19" s="11" customFormat="1" ht="16.5" customHeight="1">
      <c r="A3" s="123">
        <v>1808101</v>
      </c>
      <c r="B3" s="121" t="s">
        <v>198</v>
      </c>
      <c r="C3" s="118">
        <v>103</v>
      </c>
      <c r="D3" s="118">
        <v>104</v>
      </c>
      <c r="E3" s="118">
        <v>115</v>
      </c>
      <c r="F3" s="118">
        <v>61</v>
      </c>
      <c r="G3" s="118">
        <v>45</v>
      </c>
      <c r="H3" s="118">
        <v>24.5</v>
      </c>
      <c r="I3" s="118">
        <v>28</v>
      </c>
      <c r="J3" s="118">
        <v>85</v>
      </c>
      <c r="K3" s="13">
        <f aca="true" t="shared" si="0" ref="K3:K34">SUM(C3:F3)</f>
        <v>383</v>
      </c>
      <c r="L3" s="13">
        <f>SUM(C3:J3)</f>
        <v>565.5</v>
      </c>
      <c r="M3" s="13">
        <v>1</v>
      </c>
      <c r="N3" s="13"/>
      <c r="O3" s="13"/>
      <c r="P3" s="13"/>
      <c r="Q3" s="13"/>
      <c r="R3" s="13"/>
      <c r="S3" s="13"/>
    </row>
    <row r="4" spans="1:19" s="11" customFormat="1" ht="16.5" customHeight="1">
      <c r="A4" s="123">
        <v>1808102</v>
      </c>
      <c r="B4" s="121" t="s">
        <v>197</v>
      </c>
      <c r="C4" s="118">
        <v>92</v>
      </c>
      <c r="D4" s="118">
        <v>103</v>
      </c>
      <c r="E4" s="118">
        <v>113.5</v>
      </c>
      <c r="F4" s="118">
        <v>54</v>
      </c>
      <c r="G4" s="118">
        <v>42</v>
      </c>
      <c r="H4" s="118">
        <v>25.5</v>
      </c>
      <c r="I4" s="118">
        <v>29</v>
      </c>
      <c r="J4" s="118">
        <v>98</v>
      </c>
      <c r="K4" s="13">
        <f t="shared" si="0"/>
        <v>362.5</v>
      </c>
      <c r="L4" s="13">
        <f aca="true" t="shared" si="1" ref="L4:L67">SUM(C4:J4)</f>
        <v>557</v>
      </c>
      <c r="M4" s="13">
        <v>2</v>
      </c>
      <c r="N4" s="13"/>
      <c r="O4" s="13"/>
      <c r="P4" s="13"/>
      <c r="Q4" s="13"/>
      <c r="R4" s="13"/>
      <c r="S4" s="13"/>
    </row>
    <row r="5" spans="1:19" s="11" customFormat="1" ht="16.5" customHeight="1">
      <c r="A5" s="123">
        <v>1808308</v>
      </c>
      <c r="B5" s="120" t="s">
        <v>201</v>
      </c>
      <c r="C5" s="118">
        <v>93</v>
      </c>
      <c r="D5" s="118">
        <v>106</v>
      </c>
      <c r="E5" s="118">
        <v>106.5</v>
      </c>
      <c r="F5" s="118">
        <v>49</v>
      </c>
      <c r="G5" s="118">
        <v>39</v>
      </c>
      <c r="H5" s="118">
        <v>28.5</v>
      </c>
      <c r="I5" s="118">
        <v>28</v>
      </c>
      <c r="J5" s="118">
        <v>86</v>
      </c>
      <c r="K5" s="13">
        <f t="shared" si="0"/>
        <v>354.5</v>
      </c>
      <c r="L5" s="13">
        <f t="shared" si="1"/>
        <v>536</v>
      </c>
      <c r="M5" s="13">
        <v>3</v>
      </c>
      <c r="N5" s="13"/>
      <c r="O5" s="13"/>
      <c r="P5" s="13"/>
      <c r="Q5" s="13"/>
      <c r="R5" s="13"/>
      <c r="S5" s="13"/>
    </row>
    <row r="6" spans="1:19" s="11" customFormat="1" ht="16.5" customHeight="1">
      <c r="A6" s="123">
        <v>1808208</v>
      </c>
      <c r="B6" s="119" t="s">
        <v>239</v>
      </c>
      <c r="C6" s="118">
        <v>105</v>
      </c>
      <c r="D6" s="118">
        <v>93</v>
      </c>
      <c r="E6" s="118">
        <v>87</v>
      </c>
      <c r="F6" s="118">
        <v>52</v>
      </c>
      <c r="G6" s="118">
        <v>39</v>
      </c>
      <c r="H6" s="118">
        <v>28.5</v>
      </c>
      <c r="I6" s="118">
        <v>30</v>
      </c>
      <c r="J6" s="118">
        <v>98</v>
      </c>
      <c r="K6" s="13">
        <f t="shared" si="0"/>
        <v>337</v>
      </c>
      <c r="L6" s="13">
        <f t="shared" si="1"/>
        <v>532.5</v>
      </c>
      <c r="M6" s="13">
        <v>4</v>
      </c>
      <c r="N6" s="13"/>
      <c r="O6" s="13"/>
      <c r="P6" s="13"/>
      <c r="Q6" s="13"/>
      <c r="R6" s="13"/>
      <c r="S6" s="13"/>
    </row>
    <row r="7" spans="1:19" s="11" customFormat="1" ht="16.5" customHeight="1">
      <c r="A7" s="123">
        <v>1808205</v>
      </c>
      <c r="B7" s="119" t="s">
        <v>199</v>
      </c>
      <c r="C7" s="118">
        <v>83</v>
      </c>
      <c r="D7" s="118">
        <v>99</v>
      </c>
      <c r="E7" s="118">
        <v>112</v>
      </c>
      <c r="F7" s="118">
        <v>47</v>
      </c>
      <c r="G7" s="118">
        <v>41</v>
      </c>
      <c r="H7" s="118">
        <v>26.5</v>
      </c>
      <c r="I7" s="118">
        <v>27</v>
      </c>
      <c r="J7" s="118">
        <v>96</v>
      </c>
      <c r="K7" s="13">
        <f t="shared" si="0"/>
        <v>341</v>
      </c>
      <c r="L7" s="13">
        <f t="shared" si="1"/>
        <v>531.5</v>
      </c>
      <c r="M7" s="13">
        <v>5</v>
      </c>
      <c r="N7" s="13"/>
      <c r="O7" s="13"/>
      <c r="P7" s="13"/>
      <c r="Q7" s="13"/>
      <c r="R7" s="13"/>
      <c r="S7" s="13"/>
    </row>
    <row r="8" spans="1:19" s="11" customFormat="1" ht="16.5" customHeight="1">
      <c r="A8" s="123">
        <v>1808329</v>
      </c>
      <c r="B8" s="120" t="s">
        <v>214</v>
      </c>
      <c r="C8" s="118">
        <v>97</v>
      </c>
      <c r="D8" s="118">
        <v>95</v>
      </c>
      <c r="E8" s="118">
        <v>105</v>
      </c>
      <c r="F8" s="118">
        <v>51</v>
      </c>
      <c r="G8" s="118">
        <v>40</v>
      </c>
      <c r="H8" s="118">
        <v>25</v>
      </c>
      <c r="I8" s="118">
        <v>29</v>
      </c>
      <c r="J8" s="118">
        <v>86</v>
      </c>
      <c r="K8" s="13">
        <f t="shared" si="0"/>
        <v>348</v>
      </c>
      <c r="L8" s="13">
        <f t="shared" si="1"/>
        <v>528</v>
      </c>
      <c r="M8" s="13">
        <v>6</v>
      </c>
      <c r="N8" s="13"/>
      <c r="O8" s="13"/>
      <c r="P8" s="13"/>
      <c r="Q8" s="13"/>
      <c r="R8" s="13"/>
      <c r="S8" s="13"/>
    </row>
    <row r="9" spans="1:19" s="11" customFormat="1" ht="16.5" customHeight="1">
      <c r="A9" s="123">
        <v>1808316</v>
      </c>
      <c r="B9" s="120" t="s">
        <v>206</v>
      </c>
      <c r="C9" s="118">
        <v>93</v>
      </c>
      <c r="D9" s="118">
        <v>84</v>
      </c>
      <c r="E9" s="118">
        <v>111.5</v>
      </c>
      <c r="F9" s="118">
        <v>57</v>
      </c>
      <c r="G9" s="118">
        <v>42</v>
      </c>
      <c r="H9" s="118">
        <v>25</v>
      </c>
      <c r="I9" s="118">
        <v>29</v>
      </c>
      <c r="J9" s="118">
        <v>85</v>
      </c>
      <c r="K9" s="13">
        <f t="shared" si="0"/>
        <v>345.5</v>
      </c>
      <c r="L9" s="13">
        <f t="shared" si="1"/>
        <v>526.5</v>
      </c>
      <c r="M9" s="13">
        <v>7</v>
      </c>
      <c r="N9" s="13"/>
      <c r="O9" s="13"/>
      <c r="P9" s="13"/>
      <c r="Q9" s="13"/>
      <c r="R9" s="13"/>
      <c r="S9" s="13"/>
    </row>
    <row r="10" spans="1:19" s="11" customFormat="1" ht="16.5" customHeight="1">
      <c r="A10" s="123">
        <v>1808110</v>
      </c>
      <c r="B10" s="121" t="s">
        <v>200</v>
      </c>
      <c r="C10" s="118">
        <v>93</v>
      </c>
      <c r="D10" s="118">
        <v>102</v>
      </c>
      <c r="E10" s="118">
        <v>104</v>
      </c>
      <c r="F10" s="118">
        <v>50</v>
      </c>
      <c r="G10" s="118">
        <v>40</v>
      </c>
      <c r="H10" s="118">
        <v>22.5</v>
      </c>
      <c r="I10" s="118">
        <v>29</v>
      </c>
      <c r="J10" s="118">
        <v>85</v>
      </c>
      <c r="K10" s="13">
        <f t="shared" si="0"/>
        <v>349</v>
      </c>
      <c r="L10" s="13">
        <f t="shared" si="1"/>
        <v>525.5</v>
      </c>
      <c r="M10" s="13">
        <v>8</v>
      </c>
      <c r="N10" s="13"/>
      <c r="O10" s="13"/>
      <c r="P10" s="13"/>
      <c r="Q10" s="13"/>
      <c r="R10" s="13"/>
      <c r="S10" s="13"/>
    </row>
    <row r="11" spans="1:19" s="11" customFormat="1" ht="16.5" customHeight="1">
      <c r="A11" s="123">
        <v>1808112</v>
      </c>
      <c r="B11" s="121" t="s">
        <v>209</v>
      </c>
      <c r="C11" s="118">
        <v>93</v>
      </c>
      <c r="D11" s="118">
        <v>91</v>
      </c>
      <c r="E11" s="118">
        <v>108</v>
      </c>
      <c r="F11" s="118">
        <v>51</v>
      </c>
      <c r="G11" s="118">
        <v>37</v>
      </c>
      <c r="H11" s="118">
        <v>26</v>
      </c>
      <c r="I11" s="118">
        <v>27</v>
      </c>
      <c r="J11" s="118">
        <v>81</v>
      </c>
      <c r="K11" s="13">
        <f t="shared" si="0"/>
        <v>343</v>
      </c>
      <c r="L11" s="13">
        <f t="shared" si="1"/>
        <v>514</v>
      </c>
      <c r="M11" s="13">
        <v>9</v>
      </c>
      <c r="N11" s="13"/>
      <c r="O11" s="13"/>
      <c r="P11" s="13"/>
      <c r="Q11" s="13"/>
      <c r="R11" s="13"/>
      <c r="S11" s="13"/>
    </row>
    <row r="12" spans="1:19" s="11" customFormat="1" ht="16.5" customHeight="1">
      <c r="A12" s="123">
        <v>1808109</v>
      </c>
      <c r="B12" s="121" t="s">
        <v>237</v>
      </c>
      <c r="C12" s="118">
        <v>84</v>
      </c>
      <c r="D12" s="118">
        <v>96</v>
      </c>
      <c r="E12" s="118">
        <v>111.5</v>
      </c>
      <c r="F12" s="118">
        <v>53</v>
      </c>
      <c r="G12" s="118">
        <v>38</v>
      </c>
      <c r="H12" s="118">
        <v>23</v>
      </c>
      <c r="I12" s="118">
        <v>27</v>
      </c>
      <c r="J12" s="118">
        <v>80</v>
      </c>
      <c r="K12" s="13">
        <f t="shared" si="0"/>
        <v>344.5</v>
      </c>
      <c r="L12" s="13">
        <f t="shared" si="1"/>
        <v>512.5</v>
      </c>
      <c r="M12" s="13">
        <v>10</v>
      </c>
      <c r="N12" s="13"/>
      <c r="O12" s="13"/>
      <c r="P12" s="13"/>
      <c r="Q12" s="13"/>
      <c r="R12" s="13"/>
      <c r="S12" s="13"/>
    </row>
    <row r="13" spans="1:19" s="11" customFormat="1" ht="16.5" customHeight="1">
      <c r="A13" s="123">
        <v>1808118</v>
      </c>
      <c r="B13" s="121" t="s">
        <v>238</v>
      </c>
      <c r="C13" s="118">
        <v>93</v>
      </c>
      <c r="D13" s="118">
        <v>87</v>
      </c>
      <c r="E13" s="118">
        <v>95</v>
      </c>
      <c r="F13" s="118">
        <v>56</v>
      </c>
      <c r="G13" s="118">
        <v>43</v>
      </c>
      <c r="H13" s="118">
        <v>24</v>
      </c>
      <c r="I13" s="118">
        <v>28</v>
      </c>
      <c r="J13" s="118">
        <v>86</v>
      </c>
      <c r="K13" s="13">
        <f t="shared" si="0"/>
        <v>331</v>
      </c>
      <c r="L13" s="13">
        <f t="shared" si="1"/>
        <v>512</v>
      </c>
      <c r="M13" s="13">
        <v>11</v>
      </c>
      <c r="N13" s="13"/>
      <c r="O13" s="13"/>
      <c r="P13" s="13"/>
      <c r="Q13" s="13"/>
      <c r="R13" s="13"/>
      <c r="S13" s="13"/>
    </row>
    <row r="14" spans="1:19" s="11" customFormat="1" ht="16.5" customHeight="1">
      <c r="A14" s="123">
        <v>1808119</v>
      </c>
      <c r="B14" s="121" t="s">
        <v>219</v>
      </c>
      <c r="C14" s="118">
        <v>94</v>
      </c>
      <c r="D14" s="118">
        <v>89</v>
      </c>
      <c r="E14" s="118">
        <v>95.5</v>
      </c>
      <c r="F14" s="118">
        <v>61</v>
      </c>
      <c r="G14" s="118">
        <v>47</v>
      </c>
      <c r="H14" s="118">
        <v>25</v>
      </c>
      <c r="I14" s="118">
        <v>26</v>
      </c>
      <c r="J14" s="118">
        <v>73</v>
      </c>
      <c r="K14" s="13">
        <f t="shared" si="0"/>
        <v>339.5</v>
      </c>
      <c r="L14" s="13">
        <f t="shared" si="1"/>
        <v>510.5</v>
      </c>
      <c r="M14" s="13">
        <v>12</v>
      </c>
      <c r="N14" s="13"/>
      <c r="O14" s="13"/>
      <c r="P14" s="13"/>
      <c r="Q14" s="13"/>
      <c r="R14" s="13"/>
      <c r="S14" s="13"/>
    </row>
    <row r="15" spans="1:19" s="11" customFormat="1" ht="16.5" customHeight="1">
      <c r="A15" s="123">
        <v>1808301</v>
      </c>
      <c r="B15" s="120" t="s">
        <v>202</v>
      </c>
      <c r="C15" s="118">
        <v>91</v>
      </c>
      <c r="D15" s="118">
        <v>84</v>
      </c>
      <c r="E15" s="118">
        <v>101.5</v>
      </c>
      <c r="F15" s="118">
        <v>50</v>
      </c>
      <c r="G15" s="118">
        <v>40</v>
      </c>
      <c r="H15" s="118">
        <v>24</v>
      </c>
      <c r="I15" s="118">
        <v>28</v>
      </c>
      <c r="J15" s="118">
        <v>92</v>
      </c>
      <c r="K15" s="13">
        <f t="shared" si="0"/>
        <v>326.5</v>
      </c>
      <c r="L15" s="13">
        <f t="shared" si="1"/>
        <v>510.5</v>
      </c>
      <c r="M15" s="13">
        <v>13</v>
      </c>
      <c r="N15" s="13"/>
      <c r="O15" s="13"/>
      <c r="P15" s="13"/>
      <c r="Q15" s="13"/>
      <c r="R15" s="13"/>
      <c r="S15" s="13"/>
    </row>
    <row r="16" spans="1:19" s="11" customFormat="1" ht="16.5" customHeight="1">
      <c r="A16" s="123">
        <v>1808204</v>
      </c>
      <c r="B16" s="119" t="s">
        <v>207</v>
      </c>
      <c r="C16" s="118">
        <v>100</v>
      </c>
      <c r="D16" s="118">
        <v>93</v>
      </c>
      <c r="E16" s="118">
        <v>92.5</v>
      </c>
      <c r="F16" s="118">
        <v>58</v>
      </c>
      <c r="G16" s="118">
        <v>40</v>
      </c>
      <c r="H16" s="118">
        <v>26</v>
      </c>
      <c r="I16" s="118">
        <v>27</v>
      </c>
      <c r="J16" s="118">
        <v>72</v>
      </c>
      <c r="K16" s="13">
        <f t="shared" si="0"/>
        <v>343.5</v>
      </c>
      <c r="L16" s="13">
        <f t="shared" si="1"/>
        <v>508.5</v>
      </c>
      <c r="M16" s="13">
        <v>14</v>
      </c>
      <c r="N16" s="13"/>
      <c r="O16" s="13"/>
      <c r="P16" s="13"/>
      <c r="Q16" s="13"/>
      <c r="R16" s="13"/>
      <c r="S16" s="13"/>
    </row>
    <row r="17" spans="1:19" s="11" customFormat="1" ht="16.5" customHeight="1">
      <c r="A17" s="123">
        <v>1808332</v>
      </c>
      <c r="B17" s="120" t="s">
        <v>203</v>
      </c>
      <c r="C17" s="118">
        <v>85</v>
      </c>
      <c r="D17" s="118">
        <v>95</v>
      </c>
      <c r="E17" s="118">
        <v>106.5</v>
      </c>
      <c r="F17" s="118">
        <v>50</v>
      </c>
      <c r="G17" s="118">
        <v>42</v>
      </c>
      <c r="H17" s="118">
        <v>26</v>
      </c>
      <c r="I17" s="118">
        <v>25</v>
      </c>
      <c r="J17" s="118">
        <v>79</v>
      </c>
      <c r="K17" s="13">
        <f t="shared" si="0"/>
        <v>336.5</v>
      </c>
      <c r="L17" s="13">
        <f t="shared" si="1"/>
        <v>508.5</v>
      </c>
      <c r="M17" s="13">
        <v>15</v>
      </c>
      <c r="N17" s="13"/>
      <c r="O17" s="13"/>
      <c r="P17" s="13"/>
      <c r="Q17" s="13"/>
      <c r="R17" s="13"/>
      <c r="S17" s="13"/>
    </row>
    <row r="18" spans="1:19" s="11" customFormat="1" ht="16.5" customHeight="1">
      <c r="A18" s="123">
        <v>1808218</v>
      </c>
      <c r="B18" s="119" t="s">
        <v>254</v>
      </c>
      <c r="C18" s="118">
        <v>92</v>
      </c>
      <c r="D18" s="118">
        <v>105</v>
      </c>
      <c r="E18" s="118">
        <v>90</v>
      </c>
      <c r="F18" s="118">
        <v>47</v>
      </c>
      <c r="G18" s="118">
        <v>36</v>
      </c>
      <c r="H18" s="118">
        <v>25</v>
      </c>
      <c r="I18" s="118">
        <v>26</v>
      </c>
      <c r="J18" s="118">
        <v>87</v>
      </c>
      <c r="K18" s="13">
        <f t="shared" si="0"/>
        <v>334</v>
      </c>
      <c r="L18" s="13">
        <f t="shared" si="1"/>
        <v>508</v>
      </c>
      <c r="M18" s="13">
        <v>16</v>
      </c>
      <c r="N18" s="13"/>
      <c r="O18" s="13"/>
      <c r="P18" s="13"/>
      <c r="Q18" s="13"/>
      <c r="R18" s="13"/>
      <c r="S18" s="13"/>
    </row>
    <row r="19" spans="1:19" s="11" customFormat="1" ht="16.5" customHeight="1">
      <c r="A19" s="123">
        <v>1808203</v>
      </c>
      <c r="B19" s="119" t="s">
        <v>220</v>
      </c>
      <c r="C19" s="118">
        <v>94</v>
      </c>
      <c r="D19" s="118">
        <v>96</v>
      </c>
      <c r="E19" s="118">
        <v>106</v>
      </c>
      <c r="F19" s="118">
        <v>54</v>
      </c>
      <c r="G19" s="118">
        <v>36</v>
      </c>
      <c r="H19" s="118">
        <v>22.5</v>
      </c>
      <c r="I19" s="118">
        <v>25</v>
      </c>
      <c r="J19" s="118">
        <v>74</v>
      </c>
      <c r="K19" s="13">
        <f t="shared" si="0"/>
        <v>350</v>
      </c>
      <c r="L19" s="13">
        <f t="shared" si="1"/>
        <v>507.5</v>
      </c>
      <c r="M19" s="13">
        <v>17</v>
      </c>
      <c r="N19" s="13"/>
      <c r="O19" s="13"/>
      <c r="P19" s="13"/>
      <c r="Q19" s="13"/>
      <c r="R19" s="13"/>
      <c r="S19" s="13"/>
    </row>
    <row r="20" spans="1:19" s="11" customFormat="1" ht="16.5" customHeight="1">
      <c r="A20" s="123">
        <v>1808115</v>
      </c>
      <c r="B20" s="121" t="s">
        <v>228</v>
      </c>
      <c r="C20" s="118">
        <v>92</v>
      </c>
      <c r="D20" s="118">
        <v>83</v>
      </c>
      <c r="E20" s="118">
        <v>110.5</v>
      </c>
      <c r="F20" s="118">
        <v>50</v>
      </c>
      <c r="G20" s="118">
        <v>37</v>
      </c>
      <c r="H20" s="118">
        <v>23.5</v>
      </c>
      <c r="I20" s="118">
        <v>27</v>
      </c>
      <c r="J20" s="118">
        <v>82</v>
      </c>
      <c r="K20" s="13">
        <f t="shared" si="0"/>
        <v>335.5</v>
      </c>
      <c r="L20" s="13">
        <f t="shared" si="1"/>
        <v>505</v>
      </c>
      <c r="M20" s="13">
        <v>18</v>
      </c>
      <c r="N20" s="13"/>
      <c r="O20" s="13"/>
      <c r="P20" s="13"/>
      <c r="Q20" s="13"/>
      <c r="R20" s="13"/>
      <c r="S20" s="13"/>
    </row>
    <row r="21" spans="1:19" s="11" customFormat="1" ht="16.5" customHeight="1">
      <c r="A21" s="123">
        <v>1808128</v>
      </c>
      <c r="B21" s="121" t="s">
        <v>234</v>
      </c>
      <c r="C21" s="118">
        <v>89</v>
      </c>
      <c r="D21" s="118">
        <v>99</v>
      </c>
      <c r="E21" s="118">
        <v>95.5</v>
      </c>
      <c r="F21" s="118">
        <v>53</v>
      </c>
      <c r="G21" s="118">
        <v>38</v>
      </c>
      <c r="H21" s="118">
        <v>23.5</v>
      </c>
      <c r="I21" s="118">
        <v>25</v>
      </c>
      <c r="J21" s="118">
        <v>80</v>
      </c>
      <c r="K21" s="13">
        <f t="shared" si="0"/>
        <v>336.5</v>
      </c>
      <c r="L21" s="13">
        <f t="shared" si="1"/>
        <v>503</v>
      </c>
      <c r="M21" s="13">
        <v>19</v>
      </c>
      <c r="N21" s="13"/>
      <c r="O21" s="13"/>
      <c r="P21" s="13"/>
      <c r="Q21" s="13"/>
      <c r="R21" s="13"/>
      <c r="S21" s="13"/>
    </row>
    <row r="22" spans="1:19" s="11" customFormat="1" ht="16.5" customHeight="1">
      <c r="A22" s="123">
        <v>1808104</v>
      </c>
      <c r="B22" s="121" t="s">
        <v>205</v>
      </c>
      <c r="C22" s="118">
        <v>88</v>
      </c>
      <c r="D22" s="118">
        <v>95</v>
      </c>
      <c r="E22" s="118">
        <v>99</v>
      </c>
      <c r="F22" s="118">
        <v>59</v>
      </c>
      <c r="G22" s="118">
        <v>41</v>
      </c>
      <c r="H22" s="118">
        <v>24</v>
      </c>
      <c r="I22" s="118">
        <v>26</v>
      </c>
      <c r="J22" s="118">
        <v>68</v>
      </c>
      <c r="K22" s="13">
        <f t="shared" si="0"/>
        <v>341</v>
      </c>
      <c r="L22" s="13">
        <f t="shared" si="1"/>
        <v>500</v>
      </c>
      <c r="M22" s="13">
        <v>20</v>
      </c>
      <c r="N22" s="13"/>
      <c r="O22" s="13"/>
      <c r="P22" s="13"/>
      <c r="Q22" s="13"/>
      <c r="R22" s="13"/>
      <c r="S22" s="13"/>
    </row>
    <row r="23" spans="1:19" s="11" customFormat="1" ht="16.5" customHeight="1">
      <c r="A23" s="123">
        <v>1808336</v>
      </c>
      <c r="B23" s="120" t="s">
        <v>218</v>
      </c>
      <c r="C23" s="118">
        <v>89</v>
      </c>
      <c r="D23" s="118">
        <v>81</v>
      </c>
      <c r="E23" s="118">
        <v>114</v>
      </c>
      <c r="F23" s="118">
        <v>49</v>
      </c>
      <c r="G23" s="118">
        <v>35</v>
      </c>
      <c r="H23" s="118">
        <v>25.5</v>
      </c>
      <c r="I23" s="118">
        <v>28</v>
      </c>
      <c r="J23" s="118">
        <v>78</v>
      </c>
      <c r="K23" s="13">
        <f t="shared" si="0"/>
        <v>333</v>
      </c>
      <c r="L23" s="13">
        <f t="shared" si="1"/>
        <v>499.5</v>
      </c>
      <c r="M23" s="13">
        <v>21</v>
      </c>
      <c r="N23" s="13"/>
      <c r="O23" s="13"/>
      <c r="P23" s="13"/>
      <c r="Q23" s="13"/>
      <c r="R23" s="13"/>
      <c r="S23" s="13"/>
    </row>
    <row r="24" spans="1:19" s="11" customFormat="1" ht="16.5" customHeight="1">
      <c r="A24" s="123">
        <v>1808206</v>
      </c>
      <c r="B24" s="119" t="s">
        <v>204</v>
      </c>
      <c r="C24" s="118">
        <v>82</v>
      </c>
      <c r="D24" s="118">
        <v>104</v>
      </c>
      <c r="E24" s="118">
        <v>100</v>
      </c>
      <c r="F24" s="118">
        <v>51</v>
      </c>
      <c r="G24" s="118">
        <v>29</v>
      </c>
      <c r="H24" s="118">
        <v>27</v>
      </c>
      <c r="I24" s="118">
        <v>29</v>
      </c>
      <c r="J24" s="118">
        <v>77</v>
      </c>
      <c r="K24" s="13">
        <f t="shared" si="0"/>
        <v>337</v>
      </c>
      <c r="L24" s="13">
        <f t="shared" si="1"/>
        <v>499</v>
      </c>
      <c r="M24" s="13">
        <v>22</v>
      </c>
      <c r="N24" s="13"/>
      <c r="O24" s="13"/>
      <c r="P24" s="13"/>
      <c r="Q24" s="13"/>
      <c r="R24" s="13"/>
      <c r="S24" s="13"/>
    </row>
    <row r="25" spans="1:19" s="11" customFormat="1" ht="16.5" customHeight="1">
      <c r="A25" s="123">
        <v>1808237</v>
      </c>
      <c r="B25" s="119" t="s">
        <v>235</v>
      </c>
      <c r="C25" s="118">
        <v>94</v>
      </c>
      <c r="D25" s="118">
        <v>98</v>
      </c>
      <c r="E25" s="118">
        <v>93.5</v>
      </c>
      <c r="F25" s="118">
        <v>44</v>
      </c>
      <c r="G25" s="118">
        <v>38</v>
      </c>
      <c r="H25" s="118">
        <v>28</v>
      </c>
      <c r="I25" s="118">
        <v>28</v>
      </c>
      <c r="J25" s="118">
        <v>75</v>
      </c>
      <c r="K25" s="13">
        <f t="shared" si="0"/>
        <v>329.5</v>
      </c>
      <c r="L25" s="13">
        <f t="shared" si="1"/>
        <v>498.5</v>
      </c>
      <c r="M25" s="13">
        <v>23</v>
      </c>
      <c r="N25" s="13"/>
      <c r="O25" s="13"/>
      <c r="P25" s="13"/>
      <c r="Q25" s="13"/>
      <c r="R25" s="13"/>
      <c r="S25" s="13"/>
    </row>
    <row r="26" spans="1:19" s="11" customFormat="1" ht="16.5" customHeight="1">
      <c r="A26" s="123">
        <v>1808220</v>
      </c>
      <c r="B26" s="119" t="s">
        <v>210</v>
      </c>
      <c r="C26" s="118">
        <v>94</v>
      </c>
      <c r="D26" s="118">
        <v>86</v>
      </c>
      <c r="E26" s="118">
        <v>101</v>
      </c>
      <c r="F26" s="118">
        <v>43</v>
      </c>
      <c r="G26" s="118">
        <v>43</v>
      </c>
      <c r="H26" s="118">
        <v>24</v>
      </c>
      <c r="I26" s="118">
        <v>25</v>
      </c>
      <c r="J26" s="118">
        <v>82</v>
      </c>
      <c r="K26" s="13">
        <f t="shared" si="0"/>
        <v>324</v>
      </c>
      <c r="L26" s="13">
        <f t="shared" si="1"/>
        <v>498</v>
      </c>
      <c r="M26" s="13">
        <v>24</v>
      </c>
      <c r="N26" s="13"/>
      <c r="O26" s="13"/>
      <c r="P26" s="13"/>
      <c r="Q26" s="13"/>
      <c r="R26" s="13"/>
      <c r="S26" s="13"/>
    </row>
    <row r="27" spans="1:19" s="11" customFormat="1" ht="16.5" customHeight="1">
      <c r="A27" s="123">
        <v>1808234</v>
      </c>
      <c r="B27" s="119" t="s">
        <v>217</v>
      </c>
      <c r="C27" s="118">
        <v>86</v>
      </c>
      <c r="D27" s="118">
        <v>101</v>
      </c>
      <c r="E27" s="118">
        <v>75.5</v>
      </c>
      <c r="F27" s="118">
        <v>51</v>
      </c>
      <c r="G27" s="118">
        <v>41</v>
      </c>
      <c r="H27" s="118">
        <v>25</v>
      </c>
      <c r="I27" s="118">
        <v>26</v>
      </c>
      <c r="J27" s="118">
        <v>89</v>
      </c>
      <c r="K27" s="13">
        <f t="shared" si="0"/>
        <v>313.5</v>
      </c>
      <c r="L27" s="13">
        <f t="shared" si="1"/>
        <v>494.5</v>
      </c>
      <c r="M27" s="13">
        <v>25</v>
      </c>
      <c r="N27" s="13"/>
      <c r="O27" s="13"/>
      <c r="P27" s="13"/>
      <c r="Q27" s="13"/>
      <c r="R27" s="13"/>
      <c r="S27" s="13"/>
    </row>
    <row r="28" spans="1:19" s="11" customFormat="1" ht="16.5" customHeight="1">
      <c r="A28" s="123">
        <v>1808326</v>
      </c>
      <c r="B28" s="120" t="s">
        <v>208</v>
      </c>
      <c r="C28" s="118">
        <v>96</v>
      </c>
      <c r="D28" s="118">
        <v>100</v>
      </c>
      <c r="E28" s="118">
        <v>106</v>
      </c>
      <c r="F28" s="118">
        <v>44</v>
      </c>
      <c r="G28" s="118">
        <v>33</v>
      </c>
      <c r="H28" s="118">
        <v>23.5</v>
      </c>
      <c r="I28" s="118">
        <v>25</v>
      </c>
      <c r="J28" s="118">
        <v>66</v>
      </c>
      <c r="K28" s="13">
        <f t="shared" si="0"/>
        <v>346</v>
      </c>
      <c r="L28" s="13">
        <f t="shared" si="1"/>
        <v>493.5</v>
      </c>
      <c r="M28" s="13">
        <v>26</v>
      </c>
      <c r="N28" s="13"/>
      <c r="O28" s="13"/>
      <c r="P28" s="13"/>
      <c r="Q28" s="13"/>
      <c r="R28" s="13"/>
      <c r="S28" s="13"/>
    </row>
    <row r="29" spans="1:19" s="11" customFormat="1" ht="16.5" customHeight="1">
      <c r="A29" s="123">
        <v>1808201</v>
      </c>
      <c r="B29" s="119" t="s">
        <v>213</v>
      </c>
      <c r="C29" s="118">
        <v>95</v>
      </c>
      <c r="D29" s="118">
        <v>93</v>
      </c>
      <c r="E29" s="118">
        <v>90.5</v>
      </c>
      <c r="F29" s="118">
        <v>55</v>
      </c>
      <c r="G29" s="118">
        <v>36</v>
      </c>
      <c r="H29" s="118">
        <v>25.5</v>
      </c>
      <c r="I29" s="118">
        <v>26</v>
      </c>
      <c r="J29" s="118">
        <v>72</v>
      </c>
      <c r="K29" s="13">
        <f t="shared" si="0"/>
        <v>333.5</v>
      </c>
      <c r="L29" s="13">
        <f t="shared" si="1"/>
        <v>493</v>
      </c>
      <c r="M29" s="13">
        <v>27</v>
      </c>
      <c r="N29" s="13"/>
      <c r="O29" s="13"/>
      <c r="P29" s="13"/>
      <c r="Q29" s="13"/>
      <c r="R29" s="13"/>
      <c r="S29" s="13"/>
    </row>
    <row r="30" spans="1:19" s="11" customFormat="1" ht="16.5" customHeight="1">
      <c r="A30" s="123">
        <v>1808317</v>
      </c>
      <c r="B30" s="120" t="s">
        <v>226</v>
      </c>
      <c r="C30" s="118">
        <v>82</v>
      </c>
      <c r="D30" s="118">
        <v>96</v>
      </c>
      <c r="E30" s="118">
        <v>90</v>
      </c>
      <c r="F30" s="118">
        <v>50</v>
      </c>
      <c r="G30" s="118">
        <v>45</v>
      </c>
      <c r="H30" s="118">
        <v>28</v>
      </c>
      <c r="I30" s="118">
        <v>27</v>
      </c>
      <c r="J30" s="118">
        <v>75</v>
      </c>
      <c r="K30" s="13">
        <f t="shared" si="0"/>
        <v>318</v>
      </c>
      <c r="L30" s="13">
        <f t="shared" si="1"/>
        <v>493</v>
      </c>
      <c r="M30" s="13">
        <v>28</v>
      </c>
      <c r="N30" s="13"/>
      <c r="O30" s="13"/>
      <c r="P30" s="13"/>
      <c r="Q30" s="13"/>
      <c r="R30" s="13"/>
      <c r="S30" s="13"/>
    </row>
    <row r="31" spans="1:19" s="11" customFormat="1" ht="16.5" customHeight="1">
      <c r="A31" s="123">
        <v>1808337</v>
      </c>
      <c r="B31" s="120" t="s">
        <v>224</v>
      </c>
      <c r="C31" s="118">
        <v>98</v>
      </c>
      <c r="D31" s="118">
        <v>91</v>
      </c>
      <c r="E31" s="118">
        <v>87.5</v>
      </c>
      <c r="F31" s="118">
        <v>58</v>
      </c>
      <c r="G31" s="118">
        <v>40</v>
      </c>
      <c r="H31" s="118">
        <v>26</v>
      </c>
      <c r="I31" s="118">
        <v>21</v>
      </c>
      <c r="J31" s="118">
        <v>70</v>
      </c>
      <c r="K31" s="13">
        <f t="shared" si="0"/>
        <v>334.5</v>
      </c>
      <c r="L31" s="13">
        <f t="shared" si="1"/>
        <v>491.5</v>
      </c>
      <c r="M31" s="13">
        <v>29</v>
      </c>
      <c r="N31" s="13"/>
      <c r="O31" s="13"/>
      <c r="P31" s="13"/>
      <c r="Q31" s="13"/>
      <c r="R31" s="13"/>
      <c r="S31" s="13"/>
    </row>
    <row r="32" spans="1:19" s="11" customFormat="1" ht="16.5" customHeight="1">
      <c r="A32" s="123">
        <v>1808103</v>
      </c>
      <c r="B32" s="121" t="s">
        <v>222</v>
      </c>
      <c r="C32" s="118">
        <v>90</v>
      </c>
      <c r="D32" s="118">
        <v>86</v>
      </c>
      <c r="E32" s="118">
        <v>106.5</v>
      </c>
      <c r="F32" s="118">
        <v>49</v>
      </c>
      <c r="G32" s="118">
        <v>40</v>
      </c>
      <c r="H32" s="118">
        <v>20.5</v>
      </c>
      <c r="I32" s="118">
        <v>27</v>
      </c>
      <c r="J32" s="118">
        <v>72</v>
      </c>
      <c r="K32" s="13">
        <f t="shared" si="0"/>
        <v>331.5</v>
      </c>
      <c r="L32" s="13">
        <f t="shared" si="1"/>
        <v>491</v>
      </c>
      <c r="M32" s="13">
        <v>30</v>
      </c>
      <c r="N32" s="13"/>
      <c r="O32" s="13"/>
      <c r="P32" s="13"/>
      <c r="Q32" s="13"/>
      <c r="R32" s="13"/>
      <c r="S32" s="13"/>
    </row>
    <row r="33" spans="1:19" s="11" customFormat="1" ht="16.5" customHeight="1">
      <c r="A33" s="123">
        <v>1808113</v>
      </c>
      <c r="B33" s="121" t="s">
        <v>223</v>
      </c>
      <c r="C33" s="118">
        <v>94</v>
      </c>
      <c r="D33" s="118">
        <v>80</v>
      </c>
      <c r="E33" s="118">
        <v>105</v>
      </c>
      <c r="F33" s="118">
        <v>48</v>
      </c>
      <c r="G33" s="118">
        <v>39</v>
      </c>
      <c r="H33" s="118">
        <v>26</v>
      </c>
      <c r="I33" s="118">
        <v>25</v>
      </c>
      <c r="J33" s="118">
        <v>74</v>
      </c>
      <c r="K33" s="13">
        <f t="shared" si="0"/>
        <v>327</v>
      </c>
      <c r="L33" s="13">
        <f t="shared" si="1"/>
        <v>491</v>
      </c>
      <c r="M33" s="13">
        <v>31</v>
      </c>
      <c r="N33" s="13"/>
      <c r="O33" s="13"/>
      <c r="P33" s="13"/>
      <c r="Q33" s="13"/>
      <c r="R33" s="13"/>
      <c r="S33" s="13"/>
    </row>
    <row r="34" spans="1:19" s="11" customFormat="1" ht="16.5" customHeight="1">
      <c r="A34" s="123">
        <v>1808212</v>
      </c>
      <c r="B34" s="119" t="s">
        <v>215</v>
      </c>
      <c r="C34" s="118">
        <v>93</v>
      </c>
      <c r="D34" s="118">
        <v>99</v>
      </c>
      <c r="E34" s="118">
        <v>94</v>
      </c>
      <c r="F34" s="118">
        <v>49</v>
      </c>
      <c r="G34" s="118">
        <v>31</v>
      </c>
      <c r="H34" s="118">
        <v>29</v>
      </c>
      <c r="I34" s="118">
        <v>26</v>
      </c>
      <c r="J34" s="118">
        <v>69</v>
      </c>
      <c r="K34" s="13">
        <f t="shared" si="0"/>
        <v>335</v>
      </c>
      <c r="L34" s="13">
        <f t="shared" si="1"/>
        <v>490</v>
      </c>
      <c r="M34" s="13">
        <v>32</v>
      </c>
      <c r="N34" s="13"/>
      <c r="O34" s="13"/>
      <c r="P34" s="13"/>
      <c r="Q34" s="13"/>
      <c r="R34" s="13"/>
      <c r="S34" s="13"/>
    </row>
    <row r="35" spans="1:19" s="11" customFormat="1" ht="16.5" customHeight="1">
      <c r="A35" s="123">
        <v>1808304</v>
      </c>
      <c r="B35" s="120" t="s">
        <v>221</v>
      </c>
      <c r="C35" s="118">
        <v>90</v>
      </c>
      <c r="D35" s="118">
        <v>102</v>
      </c>
      <c r="E35" s="118">
        <v>97</v>
      </c>
      <c r="F35" s="118">
        <v>48</v>
      </c>
      <c r="G35" s="118">
        <v>36</v>
      </c>
      <c r="H35" s="118">
        <v>24</v>
      </c>
      <c r="I35" s="118">
        <v>25</v>
      </c>
      <c r="J35" s="118">
        <v>68</v>
      </c>
      <c r="K35" s="13">
        <f aca="true" t="shared" si="2" ref="K35:K66">SUM(C35:F35)</f>
        <v>337</v>
      </c>
      <c r="L35" s="13">
        <f t="shared" si="1"/>
        <v>490</v>
      </c>
      <c r="M35" s="13">
        <v>33</v>
      </c>
      <c r="N35" s="13"/>
      <c r="O35" s="13"/>
      <c r="P35" s="13"/>
      <c r="Q35" s="13"/>
      <c r="R35" s="13"/>
      <c r="S35" s="13"/>
    </row>
    <row r="36" spans="1:19" s="11" customFormat="1" ht="16.5" customHeight="1">
      <c r="A36" s="123">
        <v>1808105</v>
      </c>
      <c r="B36" s="121" t="s">
        <v>251</v>
      </c>
      <c r="C36" s="118">
        <v>90</v>
      </c>
      <c r="D36" s="118">
        <v>83</v>
      </c>
      <c r="E36" s="118">
        <v>94.5</v>
      </c>
      <c r="F36" s="118">
        <v>52</v>
      </c>
      <c r="G36" s="118">
        <v>37</v>
      </c>
      <c r="H36" s="118">
        <v>25</v>
      </c>
      <c r="I36" s="118">
        <v>28</v>
      </c>
      <c r="J36" s="118">
        <v>77</v>
      </c>
      <c r="K36" s="13">
        <f t="shared" si="2"/>
        <v>319.5</v>
      </c>
      <c r="L36" s="13">
        <f t="shared" si="1"/>
        <v>486.5</v>
      </c>
      <c r="M36" s="13">
        <v>34</v>
      </c>
      <c r="N36" s="13"/>
      <c r="O36" s="13"/>
      <c r="P36" s="13"/>
      <c r="Q36" s="13"/>
      <c r="R36" s="13"/>
      <c r="S36" s="13"/>
    </row>
    <row r="37" spans="1:19" s="11" customFormat="1" ht="16.5" customHeight="1">
      <c r="A37" s="123">
        <v>1808124</v>
      </c>
      <c r="B37" s="121" t="s">
        <v>231</v>
      </c>
      <c r="C37" s="118">
        <v>86</v>
      </c>
      <c r="D37" s="118">
        <v>83</v>
      </c>
      <c r="E37" s="118">
        <v>105</v>
      </c>
      <c r="F37" s="118">
        <v>50</v>
      </c>
      <c r="G37" s="118">
        <v>39</v>
      </c>
      <c r="H37" s="118">
        <v>26.5</v>
      </c>
      <c r="I37" s="118">
        <v>28</v>
      </c>
      <c r="J37" s="118">
        <v>67</v>
      </c>
      <c r="K37" s="13">
        <f t="shared" si="2"/>
        <v>324</v>
      </c>
      <c r="L37" s="13">
        <f t="shared" si="1"/>
        <v>484.5</v>
      </c>
      <c r="M37" s="13">
        <v>35</v>
      </c>
      <c r="N37" s="13"/>
      <c r="O37" s="13"/>
      <c r="P37" s="13"/>
      <c r="Q37" s="13"/>
      <c r="R37" s="13"/>
      <c r="S37" s="13"/>
    </row>
    <row r="38" spans="1:19" s="11" customFormat="1" ht="16.5" customHeight="1">
      <c r="A38" s="123">
        <v>1808130</v>
      </c>
      <c r="B38" s="121" t="s">
        <v>229</v>
      </c>
      <c r="C38" s="118">
        <v>81</v>
      </c>
      <c r="D38" s="118">
        <v>81</v>
      </c>
      <c r="E38" s="118">
        <v>104</v>
      </c>
      <c r="F38" s="118">
        <v>51</v>
      </c>
      <c r="G38" s="118">
        <v>42</v>
      </c>
      <c r="H38" s="118">
        <v>23</v>
      </c>
      <c r="I38" s="118">
        <v>25</v>
      </c>
      <c r="J38" s="118">
        <v>77</v>
      </c>
      <c r="K38" s="13">
        <f t="shared" si="2"/>
        <v>317</v>
      </c>
      <c r="L38" s="13">
        <f t="shared" si="1"/>
        <v>484</v>
      </c>
      <c r="M38" s="13">
        <v>36</v>
      </c>
      <c r="N38" s="13"/>
      <c r="O38" s="13"/>
      <c r="P38" s="13"/>
      <c r="Q38" s="13"/>
      <c r="R38" s="13"/>
      <c r="S38" s="13"/>
    </row>
    <row r="39" spans="1:19" s="11" customFormat="1" ht="16.5" customHeight="1">
      <c r="A39" s="123">
        <v>1808125</v>
      </c>
      <c r="B39" s="121" t="s">
        <v>233</v>
      </c>
      <c r="C39" s="118">
        <v>88</v>
      </c>
      <c r="D39" s="118">
        <v>80</v>
      </c>
      <c r="E39" s="118">
        <v>90.5</v>
      </c>
      <c r="F39" s="118">
        <v>57</v>
      </c>
      <c r="G39" s="118">
        <v>34</v>
      </c>
      <c r="H39" s="118">
        <v>26</v>
      </c>
      <c r="I39" s="118">
        <v>26</v>
      </c>
      <c r="J39" s="118">
        <v>78</v>
      </c>
      <c r="K39" s="13">
        <f t="shared" si="2"/>
        <v>315.5</v>
      </c>
      <c r="L39" s="13">
        <f t="shared" si="1"/>
        <v>479.5</v>
      </c>
      <c r="M39" s="13">
        <v>37</v>
      </c>
      <c r="N39" s="13"/>
      <c r="O39" s="13"/>
      <c r="P39" s="13"/>
      <c r="Q39" s="13"/>
      <c r="R39" s="13"/>
      <c r="S39" s="13"/>
    </row>
    <row r="40" spans="1:19" s="11" customFormat="1" ht="16.5" customHeight="1">
      <c r="A40" s="123">
        <v>1808210</v>
      </c>
      <c r="B40" s="119" t="s">
        <v>258</v>
      </c>
      <c r="C40" s="118">
        <v>95</v>
      </c>
      <c r="D40" s="118">
        <v>86</v>
      </c>
      <c r="E40" s="118">
        <v>91.5</v>
      </c>
      <c r="F40" s="118">
        <v>48</v>
      </c>
      <c r="G40" s="118">
        <v>33</v>
      </c>
      <c r="H40" s="118">
        <v>26</v>
      </c>
      <c r="I40" s="118">
        <v>26</v>
      </c>
      <c r="J40" s="118">
        <v>73</v>
      </c>
      <c r="K40" s="13">
        <f t="shared" si="2"/>
        <v>320.5</v>
      </c>
      <c r="L40" s="13">
        <f t="shared" si="1"/>
        <v>478.5</v>
      </c>
      <c r="M40" s="13">
        <v>38</v>
      </c>
      <c r="N40" s="13"/>
      <c r="O40" s="13"/>
      <c r="P40" s="13"/>
      <c r="Q40" s="13"/>
      <c r="R40" s="13"/>
      <c r="S40" s="13"/>
    </row>
    <row r="41" spans="1:19" s="11" customFormat="1" ht="16.5" customHeight="1">
      <c r="A41" s="123">
        <v>1808202</v>
      </c>
      <c r="B41" s="119" t="s">
        <v>227</v>
      </c>
      <c r="C41" s="118">
        <v>97</v>
      </c>
      <c r="D41" s="118">
        <v>87</v>
      </c>
      <c r="E41" s="118">
        <v>88</v>
      </c>
      <c r="F41" s="118">
        <v>50</v>
      </c>
      <c r="G41" s="118">
        <v>33</v>
      </c>
      <c r="H41" s="118">
        <v>27</v>
      </c>
      <c r="I41" s="118">
        <v>28</v>
      </c>
      <c r="J41" s="118">
        <v>68</v>
      </c>
      <c r="K41" s="13">
        <f t="shared" si="2"/>
        <v>322</v>
      </c>
      <c r="L41" s="13">
        <f t="shared" si="1"/>
        <v>478</v>
      </c>
      <c r="M41" s="13">
        <v>39</v>
      </c>
      <c r="N41" s="13"/>
      <c r="O41" s="13"/>
      <c r="P41" s="13"/>
      <c r="Q41" s="13"/>
      <c r="R41" s="13"/>
      <c r="S41" s="13"/>
    </row>
    <row r="42" spans="1:19" s="11" customFormat="1" ht="16.5" customHeight="1">
      <c r="A42" s="123">
        <v>1808214</v>
      </c>
      <c r="B42" s="119" t="s">
        <v>212</v>
      </c>
      <c r="C42" s="118">
        <v>82</v>
      </c>
      <c r="D42" s="118">
        <v>89</v>
      </c>
      <c r="E42" s="118">
        <v>77</v>
      </c>
      <c r="F42" s="118">
        <v>48</v>
      </c>
      <c r="G42" s="118">
        <v>41</v>
      </c>
      <c r="H42" s="118">
        <v>27</v>
      </c>
      <c r="I42" s="118">
        <v>28</v>
      </c>
      <c r="J42" s="118">
        <v>85</v>
      </c>
      <c r="K42" s="13">
        <f t="shared" si="2"/>
        <v>296</v>
      </c>
      <c r="L42" s="13">
        <f t="shared" si="1"/>
        <v>477</v>
      </c>
      <c r="M42" s="13">
        <v>40</v>
      </c>
      <c r="N42" s="13"/>
      <c r="O42" s="13"/>
      <c r="P42" s="13"/>
      <c r="Q42" s="13"/>
      <c r="R42" s="13"/>
      <c r="S42" s="13"/>
    </row>
    <row r="43" spans="1:19" s="11" customFormat="1" ht="16.5" customHeight="1">
      <c r="A43" s="123">
        <v>1808315</v>
      </c>
      <c r="B43" s="120" t="s">
        <v>259</v>
      </c>
      <c r="C43" s="118">
        <v>91</v>
      </c>
      <c r="D43" s="118">
        <v>87</v>
      </c>
      <c r="E43" s="118">
        <v>65.5</v>
      </c>
      <c r="F43" s="118">
        <v>50</v>
      </c>
      <c r="G43" s="118">
        <v>43</v>
      </c>
      <c r="H43" s="118">
        <v>24</v>
      </c>
      <c r="I43" s="118">
        <v>28</v>
      </c>
      <c r="J43" s="118">
        <v>82</v>
      </c>
      <c r="K43" s="13">
        <f t="shared" si="2"/>
        <v>293.5</v>
      </c>
      <c r="L43" s="13">
        <f t="shared" si="1"/>
        <v>470.5</v>
      </c>
      <c r="M43" s="13">
        <v>41</v>
      </c>
      <c r="N43" s="13"/>
      <c r="O43" s="13"/>
      <c r="P43" s="13"/>
      <c r="Q43" s="13"/>
      <c r="R43" s="13"/>
      <c r="S43" s="13"/>
    </row>
    <row r="44" spans="1:19" s="11" customFormat="1" ht="16.5" customHeight="1">
      <c r="A44" s="123">
        <v>1808106</v>
      </c>
      <c r="B44" s="121" t="s">
        <v>225</v>
      </c>
      <c r="C44" s="118">
        <v>88</v>
      </c>
      <c r="D44" s="118">
        <v>88</v>
      </c>
      <c r="E44" s="118">
        <v>99.5</v>
      </c>
      <c r="F44" s="118">
        <v>44</v>
      </c>
      <c r="G44" s="118">
        <v>33</v>
      </c>
      <c r="H44" s="118">
        <v>21.5</v>
      </c>
      <c r="I44" s="118">
        <v>24</v>
      </c>
      <c r="J44" s="118">
        <v>72</v>
      </c>
      <c r="K44" s="13">
        <f t="shared" si="2"/>
        <v>319.5</v>
      </c>
      <c r="L44" s="13">
        <f t="shared" si="1"/>
        <v>470</v>
      </c>
      <c r="M44" s="13">
        <v>42</v>
      </c>
      <c r="N44" s="13"/>
      <c r="O44" s="13"/>
      <c r="P44" s="13"/>
      <c r="Q44" s="13"/>
      <c r="R44" s="13"/>
      <c r="S44" s="13"/>
    </row>
    <row r="45" spans="1:19" s="11" customFormat="1" ht="16.5" customHeight="1">
      <c r="A45" s="123">
        <v>1808117</v>
      </c>
      <c r="B45" s="121" t="s">
        <v>246</v>
      </c>
      <c r="C45" s="118">
        <v>83</v>
      </c>
      <c r="D45" s="118">
        <v>93</v>
      </c>
      <c r="E45" s="118">
        <v>96</v>
      </c>
      <c r="F45" s="118">
        <v>46</v>
      </c>
      <c r="G45" s="118">
        <v>37</v>
      </c>
      <c r="H45" s="118">
        <v>23.5</v>
      </c>
      <c r="I45" s="118">
        <v>23</v>
      </c>
      <c r="J45" s="118">
        <v>68</v>
      </c>
      <c r="K45" s="13">
        <f t="shared" si="2"/>
        <v>318</v>
      </c>
      <c r="L45" s="13">
        <f t="shared" si="1"/>
        <v>469.5</v>
      </c>
      <c r="M45" s="13">
        <v>43</v>
      </c>
      <c r="N45" s="13"/>
      <c r="O45" s="13"/>
      <c r="P45" s="13"/>
      <c r="Q45" s="13"/>
      <c r="R45" s="13"/>
      <c r="S45" s="13"/>
    </row>
    <row r="46" spans="1:19" s="11" customFormat="1" ht="16.5" customHeight="1">
      <c r="A46" s="123">
        <v>1808312</v>
      </c>
      <c r="B46" s="120" t="s">
        <v>216</v>
      </c>
      <c r="C46" s="118">
        <v>90</v>
      </c>
      <c r="D46" s="118">
        <v>82</v>
      </c>
      <c r="E46" s="118">
        <v>103.5</v>
      </c>
      <c r="F46" s="118">
        <v>53</v>
      </c>
      <c r="G46" s="118">
        <v>27</v>
      </c>
      <c r="H46" s="118">
        <v>26.5</v>
      </c>
      <c r="I46" s="118">
        <v>26</v>
      </c>
      <c r="J46" s="118">
        <v>61</v>
      </c>
      <c r="K46" s="13">
        <f t="shared" si="2"/>
        <v>328.5</v>
      </c>
      <c r="L46" s="13">
        <f t="shared" si="1"/>
        <v>469</v>
      </c>
      <c r="M46" s="13">
        <v>44</v>
      </c>
      <c r="N46" s="13"/>
      <c r="O46" s="13"/>
      <c r="P46" s="13"/>
      <c r="Q46" s="13"/>
      <c r="R46" s="13"/>
      <c r="S46" s="13"/>
    </row>
    <row r="47" spans="1:19" s="11" customFormat="1" ht="16.5" customHeight="1">
      <c r="A47" s="123">
        <v>1808209</v>
      </c>
      <c r="B47" s="119" t="s">
        <v>247</v>
      </c>
      <c r="C47" s="118">
        <v>92</v>
      </c>
      <c r="D47" s="118">
        <v>84</v>
      </c>
      <c r="E47" s="118">
        <v>84</v>
      </c>
      <c r="F47" s="118">
        <v>49</v>
      </c>
      <c r="G47" s="118">
        <v>32</v>
      </c>
      <c r="H47" s="118">
        <v>29</v>
      </c>
      <c r="I47" s="118">
        <v>27</v>
      </c>
      <c r="J47" s="118">
        <v>69</v>
      </c>
      <c r="K47" s="13">
        <f t="shared" si="2"/>
        <v>309</v>
      </c>
      <c r="L47" s="13">
        <f t="shared" si="1"/>
        <v>466</v>
      </c>
      <c r="M47" s="13">
        <v>45</v>
      </c>
      <c r="N47" s="13"/>
      <c r="O47" s="13"/>
      <c r="P47" s="13"/>
      <c r="Q47" s="13"/>
      <c r="R47" s="13"/>
      <c r="S47" s="13"/>
    </row>
    <row r="48" spans="1:19" s="11" customFormat="1" ht="16.5" customHeight="1">
      <c r="A48" s="123">
        <v>1808207</v>
      </c>
      <c r="B48" s="119" t="s">
        <v>236</v>
      </c>
      <c r="C48" s="118">
        <v>81</v>
      </c>
      <c r="D48" s="118">
        <v>102</v>
      </c>
      <c r="E48" s="118">
        <v>81</v>
      </c>
      <c r="F48" s="118">
        <v>48</v>
      </c>
      <c r="G48" s="118">
        <v>37</v>
      </c>
      <c r="H48" s="118">
        <v>25</v>
      </c>
      <c r="I48" s="118">
        <v>25</v>
      </c>
      <c r="J48" s="118">
        <v>66</v>
      </c>
      <c r="K48" s="13">
        <f t="shared" si="2"/>
        <v>312</v>
      </c>
      <c r="L48" s="13">
        <f t="shared" si="1"/>
        <v>465</v>
      </c>
      <c r="M48" s="13">
        <v>46</v>
      </c>
      <c r="N48" s="13"/>
      <c r="O48" s="13"/>
      <c r="P48" s="13"/>
      <c r="Q48" s="13"/>
      <c r="R48" s="13"/>
      <c r="S48" s="13"/>
    </row>
    <row r="49" spans="1:19" s="11" customFormat="1" ht="16.5" customHeight="1">
      <c r="A49" s="123">
        <v>1808211</v>
      </c>
      <c r="B49" s="119" t="s">
        <v>248</v>
      </c>
      <c r="C49" s="118">
        <v>87</v>
      </c>
      <c r="D49" s="118">
        <v>78</v>
      </c>
      <c r="E49" s="118">
        <v>89.5</v>
      </c>
      <c r="F49" s="118">
        <v>50</v>
      </c>
      <c r="G49" s="118">
        <v>42</v>
      </c>
      <c r="H49" s="118">
        <v>26.5</v>
      </c>
      <c r="I49" s="118">
        <v>26</v>
      </c>
      <c r="J49" s="118">
        <v>66</v>
      </c>
      <c r="K49" s="13">
        <f t="shared" si="2"/>
        <v>304.5</v>
      </c>
      <c r="L49" s="13">
        <f t="shared" si="1"/>
        <v>465</v>
      </c>
      <c r="M49" s="13">
        <v>47</v>
      </c>
      <c r="N49" s="13"/>
      <c r="O49" s="13"/>
      <c r="P49" s="13"/>
      <c r="Q49" s="13"/>
      <c r="R49" s="13"/>
      <c r="S49" s="13"/>
    </row>
    <row r="50" spans="1:19" s="11" customFormat="1" ht="16.5" customHeight="1">
      <c r="A50" s="123">
        <v>1808303</v>
      </c>
      <c r="B50" s="120" t="s">
        <v>244</v>
      </c>
      <c r="C50" s="118">
        <v>84</v>
      </c>
      <c r="D50" s="118">
        <v>81</v>
      </c>
      <c r="E50" s="118">
        <v>92</v>
      </c>
      <c r="F50" s="118">
        <v>42</v>
      </c>
      <c r="G50" s="118">
        <v>37</v>
      </c>
      <c r="H50" s="118">
        <v>25.5</v>
      </c>
      <c r="I50" s="118">
        <v>23</v>
      </c>
      <c r="J50" s="118">
        <v>80</v>
      </c>
      <c r="K50" s="13">
        <f t="shared" si="2"/>
        <v>299</v>
      </c>
      <c r="L50" s="13">
        <f t="shared" si="1"/>
        <v>464.5</v>
      </c>
      <c r="M50" s="13">
        <v>48</v>
      </c>
      <c r="N50" s="13"/>
      <c r="O50" s="13"/>
      <c r="P50" s="13"/>
      <c r="Q50" s="13"/>
      <c r="R50" s="13"/>
      <c r="S50" s="13"/>
    </row>
    <row r="51" spans="1:19" s="11" customFormat="1" ht="16.5" customHeight="1">
      <c r="A51" s="123">
        <v>1808327</v>
      </c>
      <c r="B51" s="120" t="s">
        <v>255</v>
      </c>
      <c r="C51" s="118">
        <v>89</v>
      </c>
      <c r="D51" s="118">
        <v>86</v>
      </c>
      <c r="E51" s="118">
        <v>95.5</v>
      </c>
      <c r="F51" s="118">
        <v>42</v>
      </c>
      <c r="G51" s="118">
        <v>28</v>
      </c>
      <c r="H51" s="118">
        <v>23.5</v>
      </c>
      <c r="I51" s="118">
        <v>26</v>
      </c>
      <c r="J51" s="118">
        <v>74</v>
      </c>
      <c r="K51" s="13">
        <f t="shared" si="2"/>
        <v>312.5</v>
      </c>
      <c r="L51" s="13">
        <f t="shared" si="1"/>
        <v>464</v>
      </c>
      <c r="M51" s="13">
        <v>49</v>
      </c>
      <c r="N51" s="13"/>
      <c r="O51" s="13"/>
      <c r="P51" s="13"/>
      <c r="Q51" s="13"/>
      <c r="R51" s="13"/>
      <c r="S51" s="13"/>
    </row>
    <row r="52" spans="1:19" s="11" customFormat="1" ht="16.5" customHeight="1">
      <c r="A52" s="123">
        <v>1808108</v>
      </c>
      <c r="B52" s="121" t="s">
        <v>253</v>
      </c>
      <c r="C52" s="118">
        <v>82</v>
      </c>
      <c r="D52" s="118">
        <v>80</v>
      </c>
      <c r="E52" s="118">
        <v>70.5</v>
      </c>
      <c r="F52" s="118">
        <v>55</v>
      </c>
      <c r="G52" s="118">
        <v>40</v>
      </c>
      <c r="H52" s="118">
        <v>26</v>
      </c>
      <c r="I52" s="118">
        <v>24</v>
      </c>
      <c r="J52" s="118">
        <v>82</v>
      </c>
      <c r="K52" s="13">
        <f t="shared" si="2"/>
        <v>287.5</v>
      </c>
      <c r="L52" s="13">
        <f t="shared" si="1"/>
        <v>459.5</v>
      </c>
      <c r="M52" s="13">
        <v>50</v>
      </c>
      <c r="N52" s="13"/>
      <c r="O52" s="13"/>
      <c r="P52" s="13"/>
      <c r="Q52" s="13"/>
      <c r="R52" s="13"/>
      <c r="S52" s="13"/>
    </row>
    <row r="53" spans="1:19" s="11" customFormat="1" ht="16.5" customHeight="1">
      <c r="A53" s="123">
        <v>1808131</v>
      </c>
      <c r="B53" s="121" t="s">
        <v>269</v>
      </c>
      <c r="C53" s="118">
        <v>91</v>
      </c>
      <c r="D53" s="118">
        <v>91</v>
      </c>
      <c r="E53" s="118">
        <v>62</v>
      </c>
      <c r="F53" s="118">
        <v>47</v>
      </c>
      <c r="G53" s="118">
        <v>40</v>
      </c>
      <c r="H53" s="118">
        <v>25.5</v>
      </c>
      <c r="I53" s="118">
        <v>27</v>
      </c>
      <c r="J53" s="118">
        <v>75</v>
      </c>
      <c r="K53" s="13">
        <f t="shared" si="2"/>
        <v>291</v>
      </c>
      <c r="L53" s="13">
        <f t="shared" si="1"/>
        <v>458.5</v>
      </c>
      <c r="M53" s="13">
        <v>51</v>
      </c>
      <c r="N53" s="13"/>
      <c r="O53" s="13"/>
      <c r="P53" s="13"/>
      <c r="Q53" s="13"/>
      <c r="R53" s="13"/>
      <c r="S53" s="13"/>
    </row>
    <row r="54" spans="1:19" s="11" customFormat="1" ht="16.5" customHeight="1">
      <c r="A54" s="123">
        <v>1808111</v>
      </c>
      <c r="B54" s="121" t="s">
        <v>270</v>
      </c>
      <c r="C54" s="118">
        <v>95</v>
      </c>
      <c r="D54" s="118">
        <v>93</v>
      </c>
      <c r="E54" s="118">
        <v>56</v>
      </c>
      <c r="F54" s="118">
        <v>41</v>
      </c>
      <c r="G54" s="118">
        <v>43</v>
      </c>
      <c r="H54" s="118">
        <v>22.5</v>
      </c>
      <c r="I54" s="118">
        <v>24</v>
      </c>
      <c r="J54" s="118">
        <v>79</v>
      </c>
      <c r="K54" s="13">
        <f t="shared" si="2"/>
        <v>285</v>
      </c>
      <c r="L54" s="13">
        <f t="shared" si="1"/>
        <v>453.5</v>
      </c>
      <c r="M54" s="13">
        <v>52</v>
      </c>
      <c r="N54" s="13"/>
      <c r="O54" s="13"/>
      <c r="P54" s="13"/>
      <c r="Q54" s="13"/>
      <c r="R54" s="13"/>
      <c r="S54" s="13"/>
    </row>
    <row r="55" spans="1:19" s="11" customFormat="1" ht="16.5" customHeight="1">
      <c r="A55" s="123">
        <v>1808323</v>
      </c>
      <c r="B55" s="120" t="s">
        <v>249</v>
      </c>
      <c r="C55" s="118">
        <v>87</v>
      </c>
      <c r="D55" s="118">
        <v>91</v>
      </c>
      <c r="E55" s="118">
        <v>75</v>
      </c>
      <c r="F55" s="118">
        <v>48</v>
      </c>
      <c r="G55" s="118">
        <v>35</v>
      </c>
      <c r="H55" s="118">
        <v>22.5</v>
      </c>
      <c r="I55" s="118">
        <v>26</v>
      </c>
      <c r="J55" s="118">
        <v>69</v>
      </c>
      <c r="K55" s="13">
        <f t="shared" si="2"/>
        <v>301</v>
      </c>
      <c r="L55" s="13">
        <f t="shared" si="1"/>
        <v>453.5</v>
      </c>
      <c r="M55" s="13">
        <v>53</v>
      </c>
      <c r="N55" s="13"/>
      <c r="O55" s="13"/>
      <c r="P55" s="13"/>
      <c r="Q55" s="13"/>
      <c r="R55" s="13"/>
      <c r="S55" s="13"/>
    </row>
    <row r="56" spans="1:19" s="11" customFormat="1" ht="16.5" customHeight="1">
      <c r="A56" s="123">
        <v>1808132</v>
      </c>
      <c r="B56" s="121" t="s">
        <v>266</v>
      </c>
      <c r="C56" s="118">
        <v>82</v>
      </c>
      <c r="D56" s="118">
        <v>78</v>
      </c>
      <c r="E56" s="118">
        <v>83</v>
      </c>
      <c r="F56" s="118">
        <v>39</v>
      </c>
      <c r="G56" s="118">
        <v>37</v>
      </c>
      <c r="H56" s="118">
        <v>26.5</v>
      </c>
      <c r="I56" s="118">
        <v>28</v>
      </c>
      <c r="J56" s="118">
        <v>79</v>
      </c>
      <c r="K56" s="13">
        <f t="shared" si="2"/>
        <v>282</v>
      </c>
      <c r="L56" s="13">
        <f t="shared" si="1"/>
        <v>452.5</v>
      </c>
      <c r="M56" s="13">
        <v>54</v>
      </c>
      <c r="N56" s="13"/>
      <c r="O56" s="13"/>
      <c r="P56" s="13"/>
      <c r="Q56" s="13"/>
      <c r="R56" s="13"/>
      <c r="S56" s="13"/>
    </row>
    <row r="57" spans="1:19" s="11" customFormat="1" ht="16.5" customHeight="1">
      <c r="A57" s="123">
        <v>1808213</v>
      </c>
      <c r="B57" s="119" t="s">
        <v>241</v>
      </c>
      <c r="C57" s="118">
        <v>84</v>
      </c>
      <c r="D57" s="118">
        <v>93</v>
      </c>
      <c r="E57" s="118">
        <v>59.5</v>
      </c>
      <c r="F57" s="118">
        <v>46</v>
      </c>
      <c r="G57" s="118">
        <v>38</v>
      </c>
      <c r="H57" s="118">
        <v>27.5</v>
      </c>
      <c r="I57" s="118">
        <v>28</v>
      </c>
      <c r="J57" s="118">
        <v>76</v>
      </c>
      <c r="K57" s="13">
        <f t="shared" si="2"/>
        <v>282.5</v>
      </c>
      <c r="L57" s="13">
        <f>SUM(C57:J57)</f>
        <v>452</v>
      </c>
      <c r="M57" s="13">
        <v>55</v>
      </c>
      <c r="N57" s="13"/>
      <c r="O57" s="13"/>
      <c r="P57" s="13"/>
      <c r="Q57" s="13"/>
      <c r="R57" s="13"/>
      <c r="S57" s="13"/>
    </row>
    <row r="58" spans="1:19" s="11" customFormat="1" ht="16.5" customHeight="1">
      <c r="A58" s="123">
        <v>1808307</v>
      </c>
      <c r="B58" s="120" t="s">
        <v>260</v>
      </c>
      <c r="C58" s="118">
        <v>89</v>
      </c>
      <c r="D58" s="118">
        <v>88</v>
      </c>
      <c r="E58" s="118">
        <v>77</v>
      </c>
      <c r="F58" s="118">
        <v>41</v>
      </c>
      <c r="G58" s="118">
        <v>31</v>
      </c>
      <c r="H58" s="118">
        <v>19.5</v>
      </c>
      <c r="I58" s="118">
        <v>26</v>
      </c>
      <c r="J58" s="118">
        <v>76</v>
      </c>
      <c r="K58" s="13">
        <f t="shared" si="2"/>
        <v>295</v>
      </c>
      <c r="L58" s="13">
        <f t="shared" si="1"/>
        <v>447.5</v>
      </c>
      <c r="M58" s="13">
        <v>56</v>
      </c>
      <c r="N58" s="13"/>
      <c r="O58" s="13"/>
      <c r="P58" s="13"/>
      <c r="Q58" s="13"/>
      <c r="R58" s="13"/>
      <c r="S58" s="13"/>
    </row>
    <row r="59" spans="1:19" s="11" customFormat="1" ht="16.5" customHeight="1">
      <c r="A59" s="123">
        <v>1808217</v>
      </c>
      <c r="B59" s="119" t="s">
        <v>230</v>
      </c>
      <c r="C59" s="118">
        <v>80</v>
      </c>
      <c r="D59" s="118">
        <v>89</v>
      </c>
      <c r="E59" s="118">
        <v>91.5</v>
      </c>
      <c r="F59" s="118">
        <v>53</v>
      </c>
      <c r="G59" s="118">
        <v>30</v>
      </c>
      <c r="H59" s="118">
        <v>23.5</v>
      </c>
      <c r="I59" s="118">
        <v>22</v>
      </c>
      <c r="J59" s="118">
        <v>58</v>
      </c>
      <c r="K59" s="13">
        <f t="shared" si="2"/>
        <v>313.5</v>
      </c>
      <c r="L59" s="13">
        <f t="shared" si="1"/>
        <v>447</v>
      </c>
      <c r="M59" s="13">
        <v>57</v>
      </c>
      <c r="N59" s="13"/>
      <c r="O59" s="13"/>
      <c r="P59" s="13"/>
      <c r="Q59" s="13"/>
      <c r="R59" s="13"/>
      <c r="S59" s="13"/>
    </row>
    <row r="60" spans="1:19" s="11" customFormat="1" ht="16.5" customHeight="1">
      <c r="A60" s="123">
        <v>1808216</v>
      </c>
      <c r="B60" s="119" t="s">
        <v>256</v>
      </c>
      <c r="C60" s="118">
        <v>94</v>
      </c>
      <c r="D60" s="118">
        <v>82</v>
      </c>
      <c r="E60" s="118">
        <v>96</v>
      </c>
      <c r="F60" s="118">
        <v>48</v>
      </c>
      <c r="G60" s="118">
        <v>28</v>
      </c>
      <c r="H60" s="118">
        <v>23.5</v>
      </c>
      <c r="I60" s="118">
        <v>24</v>
      </c>
      <c r="J60" s="118">
        <v>51</v>
      </c>
      <c r="K60" s="13">
        <f t="shared" si="2"/>
        <v>320</v>
      </c>
      <c r="L60" s="13">
        <f t="shared" si="1"/>
        <v>446.5</v>
      </c>
      <c r="M60" s="13">
        <v>58</v>
      </c>
      <c r="N60" s="13"/>
      <c r="O60" s="13"/>
      <c r="P60" s="13"/>
      <c r="Q60" s="13"/>
      <c r="R60" s="13"/>
      <c r="S60" s="13"/>
    </row>
    <row r="61" spans="1:19" s="11" customFormat="1" ht="16.5" customHeight="1">
      <c r="A61" s="123">
        <v>1808107</v>
      </c>
      <c r="B61" s="121" t="s">
        <v>263</v>
      </c>
      <c r="C61" s="118">
        <v>92</v>
      </c>
      <c r="D61" s="118">
        <v>82</v>
      </c>
      <c r="E61" s="118">
        <v>85</v>
      </c>
      <c r="F61" s="118">
        <v>48</v>
      </c>
      <c r="G61" s="118">
        <v>28</v>
      </c>
      <c r="H61" s="118">
        <v>23.5</v>
      </c>
      <c r="I61" s="118">
        <v>23</v>
      </c>
      <c r="J61" s="118">
        <v>63</v>
      </c>
      <c r="K61" s="13">
        <f t="shared" si="2"/>
        <v>307</v>
      </c>
      <c r="L61" s="13">
        <f t="shared" si="1"/>
        <v>444.5</v>
      </c>
      <c r="M61" s="13">
        <v>59</v>
      </c>
      <c r="N61" s="13"/>
      <c r="O61" s="13"/>
      <c r="P61" s="13"/>
      <c r="Q61" s="13"/>
      <c r="R61" s="13"/>
      <c r="S61" s="13"/>
    </row>
    <row r="62" spans="1:19" s="11" customFormat="1" ht="16.5" customHeight="1">
      <c r="A62" s="123">
        <v>1808230</v>
      </c>
      <c r="B62" s="119" t="s">
        <v>261</v>
      </c>
      <c r="C62" s="118">
        <v>86</v>
      </c>
      <c r="D62" s="118">
        <v>90</v>
      </c>
      <c r="E62" s="118">
        <v>40</v>
      </c>
      <c r="F62" s="118">
        <v>46</v>
      </c>
      <c r="G62" s="118">
        <v>43</v>
      </c>
      <c r="H62" s="118">
        <v>28</v>
      </c>
      <c r="I62" s="118">
        <v>29</v>
      </c>
      <c r="J62" s="118">
        <v>82</v>
      </c>
      <c r="K62" s="13">
        <f t="shared" si="2"/>
        <v>262</v>
      </c>
      <c r="L62" s="13">
        <f t="shared" si="1"/>
        <v>444</v>
      </c>
      <c r="M62" s="13">
        <v>60</v>
      </c>
      <c r="N62" s="13"/>
      <c r="O62" s="13"/>
      <c r="P62" s="13"/>
      <c r="Q62" s="13"/>
      <c r="R62" s="13"/>
      <c r="S62" s="13"/>
    </row>
    <row r="63" spans="1:19" s="11" customFormat="1" ht="16.5" customHeight="1">
      <c r="A63" s="123">
        <v>1808313</v>
      </c>
      <c r="B63" s="120" t="s">
        <v>252</v>
      </c>
      <c r="C63" s="118">
        <v>88</v>
      </c>
      <c r="D63" s="118">
        <v>73</v>
      </c>
      <c r="E63" s="118">
        <v>88.5</v>
      </c>
      <c r="F63" s="118">
        <v>42</v>
      </c>
      <c r="G63" s="118">
        <v>37</v>
      </c>
      <c r="H63" s="118">
        <v>27.5</v>
      </c>
      <c r="I63" s="118">
        <v>26</v>
      </c>
      <c r="J63" s="118">
        <v>59</v>
      </c>
      <c r="K63" s="13">
        <f t="shared" si="2"/>
        <v>291.5</v>
      </c>
      <c r="L63" s="13">
        <f t="shared" si="1"/>
        <v>441</v>
      </c>
      <c r="M63" s="13">
        <v>61</v>
      </c>
      <c r="N63" s="13"/>
      <c r="O63" s="13"/>
      <c r="P63" s="13"/>
      <c r="Q63" s="13"/>
      <c r="R63" s="13"/>
      <c r="S63" s="13"/>
    </row>
    <row r="64" spans="1:19" s="11" customFormat="1" ht="16.5" customHeight="1">
      <c r="A64" s="123">
        <v>1808306</v>
      </c>
      <c r="B64" s="120" t="s">
        <v>285</v>
      </c>
      <c r="C64" s="118">
        <v>87</v>
      </c>
      <c r="D64" s="118">
        <v>81</v>
      </c>
      <c r="E64" s="118">
        <v>89</v>
      </c>
      <c r="F64" s="118">
        <v>48</v>
      </c>
      <c r="G64" s="118">
        <v>35</v>
      </c>
      <c r="H64" s="118">
        <v>27</v>
      </c>
      <c r="I64" s="118">
        <v>20</v>
      </c>
      <c r="J64" s="118">
        <v>53</v>
      </c>
      <c r="K64" s="13">
        <f t="shared" si="2"/>
        <v>305</v>
      </c>
      <c r="L64" s="13">
        <f t="shared" si="1"/>
        <v>440</v>
      </c>
      <c r="M64" s="13">
        <v>62</v>
      </c>
      <c r="N64" s="13"/>
      <c r="O64" s="13"/>
      <c r="P64" s="13"/>
      <c r="Q64" s="13"/>
      <c r="R64" s="13"/>
      <c r="S64" s="13"/>
    </row>
    <row r="65" spans="1:19" s="11" customFormat="1" ht="16.5" customHeight="1">
      <c r="A65" s="123">
        <v>1808116</v>
      </c>
      <c r="B65" s="121" t="s">
        <v>250</v>
      </c>
      <c r="C65" s="118">
        <v>85</v>
      </c>
      <c r="D65" s="118">
        <v>84</v>
      </c>
      <c r="E65" s="118">
        <v>88</v>
      </c>
      <c r="F65" s="118">
        <v>36</v>
      </c>
      <c r="G65" s="118">
        <v>36</v>
      </c>
      <c r="H65" s="118">
        <v>23</v>
      </c>
      <c r="I65" s="118">
        <v>22</v>
      </c>
      <c r="J65" s="118">
        <v>65</v>
      </c>
      <c r="K65" s="13">
        <f t="shared" si="2"/>
        <v>293</v>
      </c>
      <c r="L65" s="13">
        <f t="shared" si="1"/>
        <v>439</v>
      </c>
      <c r="M65" s="13">
        <v>63</v>
      </c>
      <c r="N65" s="13"/>
      <c r="O65" s="13"/>
      <c r="P65" s="13"/>
      <c r="Q65" s="13"/>
      <c r="R65" s="13"/>
      <c r="S65" s="13"/>
    </row>
    <row r="66" spans="1:19" s="11" customFormat="1" ht="16.5" customHeight="1">
      <c r="A66" s="123">
        <v>1808221</v>
      </c>
      <c r="B66" s="119" t="s">
        <v>232</v>
      </c>
      <c r="C66" s="118">
        <v>79</v>
      </c>
      <c r="D66" s="118">
        <v>90</v>
      </c>
      <c r="E66" s="118">
        <v>80</v>
      </c>
      <c r="F66" s="118">
        <v>51</v>
      </c>
      <c r="G66" s="118">
        <v>27</v>
      </c>
      <c r="H66" s="118">
        <v>24.5</v>
      </c>
      <c r="I66" s="118">
        <v>23</v>
      </c>
      <c r="J66" s="118">
        <v>64</v>
      </c>
      <c r="K66" s="13">
        <f t="shared" si="2"/>
        <v>300</v>
      </c>
      <c r="L66" s="13">
        <f t="shared" si="1"/>
        <v>438.5</v>
      </c>
      <c r="M66" s="13">
        <v>64</v>
      </c>
      <c r="N66" s="13"/>
      <c r="O66" s="13"/>
      <c r="P66" s="13"/>
      <c r="Q66" s="13"/>
      <c r="R66" s="13"/>
      <c r="S66" s="13"/>
    </row>
    <row r="67" spans="1:19" s="11" customFormat="1" ht="16.5" customHeight="1">
      <c r="A67" s="123">
        <v>1808322</v>
      </c>
      <c r="B67" s="120" t="s">
        <v>264</v>
      </c>
      <c r="C67" s="118">
        <v>91</v>
      </c>
      <c r="D67" s="118">
        <v>73</v>
      </c>
      <c r="E67" s="118">
        <v>89.5</v>
      </c>
      <c r="F67" s="118">
        <v>40</v>
      </c>
      <c r="G67" s="118">
        <v>34</v>
      </c>
      <c r="H67" s="118">
        <v>23.5</v>
      </c>
      <c r="I67" s="118">
        <v>24</v>
      </c>
      <c r="J67" s="118">
        <v>62</v>
      </c>
      <c r="K67" s="13">
        <f aca="true" t="shared" si="3" ref="K67:K98">SUM(C67:F67)</f>
        <v>293.5</v>
      </c>
      <c r="L67" s="13">
        <f t="shared" si="1"/>
        <v>437</v>
      </c>
      <c r="M67" s="13">
        <v>65</v>
      </c>
      <c r="N67" s="13"/>
      <c r="O67" s="13"/>
      <c r="P67" s="13"/>
      <c r="Q67" s="13"/>
      <c r="R67" s="13"/>
      <c r="S67" s="13"/>
    </row>
    <row r="68" spans="1:19" s="11" customFormat="1" ht="16.5" customHeight="1">
      <c r="A68" s="123">
        <v>1808302</v>
      </c>
      <c r="B68" s="120" t="s">
        <v>257</v>
      </c>
      <c r="C68" s="118">
        <v>78</v>
      </c>
      <c r="D68" s="118">
        <v>83</v>
      </c>
      <c r="E68" s="118">
        <v>78.5</v>
      </c>
      <c r="F68" s="118">
        <v>43</v>
      </c>
      <c r="G68" s="118">
        <v>35</v>
      </c>
      <c r="H68" s="118">
        <v>25.5</v>
      </c>
      <c r="I68" s="118">
        <v>24</v>
      </c>
      <c r="J68" s="118">
        <v>69</v>
      </c>
      <c r="K68" s="13">
        <f t="shared" si="3"/>
        <v>282.5</v>
      </c>
      <c r="L68" s="13">
        <f aca="true" t="shared" si="4" ref="L68:L111">SUM(C68:J68)</f>
        <v>436</v>
      </c>
      <c r="M68" s="13">
        <v>66</v>
      </c>
      <c r="N68" s="13"/>
      <c r="O68" s="13"/>
      <c r="P68" s="13"/>
      <c r="Q68" s="13"/>
      <c r="R68" s="13"/>
      <c r="S68" s="13"/>
    </row>
    <row r="69" spans="1:19" s="11" customFormat="1" ht="16.5" customHeight="1">
      <c r="A69" s="123">
        <v>1808310</v>
      </c>
      <c r="B69" s="120" t="s">
        <v>242</v>
      </c>
      <c r="C69" s="118">
        <v>83</v>
      </c>
      <c r="D69" s="118">
        <v>76</v>
      </c>
      <c r="E69" s="118">
        <v>65</v>
      </c>
      <c r="F69" s="118">
        <v>54</v>
      </c>
      <c r="G69" s="118">
        <v>40</v>
      </c>
      <c r="H69" s="118">
        <v>23</v>
      </c>
      <c r="I69" s="118">
        <v>27</v>
      </c>
      <c r="J69" s="118">
        <v>65</v>
      </c>
      <c r="K69" s="13">
        <f t="shared" si="3"/>
        <v>278</v>
      </c>
      <c r="L69" s="13">
        <f t="shared" si="4"/>
        <v>433</v>
      </c>
      <c r="M69" s="13">
        <v>67</v>
      </c>
      <c r="N69" s="13"/>
      <c r="O69" s="13"/>
      <c r="P69" s="13"/>
      <c r="Q69" s="13"/>
      <c r="R69" s="13"/>
      <c r="S69" s="13"/>
    </row>
    <row r="70" spans="1:19" s="11" customFormat="1" ht="16.5" customHeight="1">
      <c r="A70" s="123">
        <v>1808334</v>
      </c>
      <c r="B70" s="120" t="s">
        <v>265</v>
      </c>
      <c r="C70" s="118">
        <v>78</v>
      </c>
      <c r="D70" s="118">
        <v>74</v>
      </c>
      <c r="E70" s="118">
        <v>84.5</v>
      </c>
      <c r="F70" s="118">
        <v>52</v>
      </c>
      <c r="G70" s="118">
        <v>35</v>
      </c>
      <c r="H70" s="118">
        <v>22</v>
      </c>
      <c r="I70" s="118">
        <v>20</v>
      </c>
      <c r="J70" s="118">
        <v>65</v>
      </c>
      <c r="K70" s="13">
        <f t="shared" si="3"/>
        <v>288.5</v>
      </c>
      <c r="L70" s="13">
        <f t="shared" si="4"/>
        <v>430.5</v>
      </c>
      <c r="M70" s="13">
        <v>68</v>
      </c>
      <c r="N70" s="13"/>
      <c r="O70" s="13"/>
      <c r="P70" s="13"/>
      <c r="Q70" s="13"/>
      <c r="R70" s="13"/>
      <c r="S70" s="13"/>
    </row>
    <row r="71" spans="1:19" s="11" customFormat="1" ht="16.5" customHeight="1">
      <c r="A71" s="123">
        <v>1808235</v>
      </c>
      <c r="B71" s="119" t="s">
        <v>211</v>
      </c>
      <c r="C71" s="118">
        <v>85</v>
      </c>
      <c r="D71" s="118">
        <v>52</v>
      </c>
      <c r="E71" s="118">
        <v>96.5</v>
      </c>
      <c r="F71" s="118">
        <v>33</v>
      </c>
      <c r="G71" s="118">
        <v>39</v>
      </c>
      <c r="H71" s="118">
        <v>27.5</v>
      </c>
      <c r="I71" s="118">
        <v>26</v>
      </c>
      <c r="J71" s="118">
        <v>65</v>
      </c>
      <c r="K71" s="13">
        <f t="shared" si="3"/>
        <v>266.5</v>
      </c>
      <c r="L71" s="13">
        <f t="shared" si="4"/>
        <v>424</v>
      </c>
      <c r="M71" s="13">
        <v>69</v>
      </c>
      <c r="N71" s="13"/>
      <c r="O71" s="13"/>
      <c r="P71" s="13"/>
      <c r="Q71" s="13"/>
      <c r="R71" s="13"/>
      <c r="S71" s="13"/>
    </row>
    <row r="72" spans="1:19" s="11" customFormat="1" ht="16.5" customHeight="1">
      <c r="A72" s="123">
        <v>1808236</v>
      </c>
      <c r="B72" s="119" t="s">
        <v>243</v>
      </c>
      <c r="C72" s="118">
        <v>86</v>
      </c>
      <c r="D72" s="118">
        <v>82</v>
      </c>
      <c r="E72" s="118">
        <v>69.5</v>
      </c>
      <c r="F72" s="118">
        <v>45</v>
      </c>
      <c r="G72" s="118">
        <v>33</v>
      </c>
      <c r="H72" s="118">
        <v>23.5</v>
      </c>
      <c r="I72" s="118">
        <v>20</v>
      </c>
      <c r="J72" s="118">
        <v>65</v>
      </c>
      <c r="K72" s="13">
        <f t="shared" si="3"/>
        <v>282.5</v>
      </c>
      <c r="L72" s="13">
        <f t="shared" si="4"/>
        <v>424</v>
      </c>
      <c r="M72" s="13">
        <v>70</v>
      </c>
      <c r="N72" s="13"/>
      <c r="O72" s="13"/>
      <c r="P72" s="13"/>
      <c r="Q72" s="13"/>
      <c r="R72" s="13"/>
      <c r="S72" s="13"/>
    </row>
    <row r="73" spans="1:19" s="11" customFormat="1" ht="16.5" customHeight="1">
      <c r="A73" s="123">
        <v>1808311</v>
      </c>
      <c r="B73" s="120" t="s">
        <v>278</v>
      </c>
      <c r="C73" s="118">
        <v>86</v>
      </c>
      <c r="D73" s="118">
        <v>77</v>
      </c>
      <c r="E73" s="118">
        <v>58</v>
      </c>
      <c r="F73" s="118">
        <v>41</v>
      </c>
      <c r="G73" s="118">
        <v>33</v>
      </c>
      <c r="H73" s="118">
        <v>24.5</v>
      </c>
      <c r="I73" s="118">
        <v>27</v>
      </c>
      <c r="J73" s="118">
        <v>75</v>
      </c>
      <c r="K73" s="13">
        <f t="shared" si="3"/>
        <v>262</v>
      </c>
      <c r="L73" s="13">
        <f t="shared" si="4"/>
        <v>421.5</v>
      </c>
      <c r="M73" s="13">
        <v>71</v>
      </c>
      <c r="N73" s="13"/>
      <c r="O73" s="13"/>
      <c r="P73" s="13"/>
      <c r="Q73" s="13"/>
      <c r="R73" s="13"/>
      <c r="S73" s="13"/>
    </row>
    <row r="74" spans="1:19" s="11" customFormat="1" ht="16.5" customHeight="1">
      <c r="A74" s="123">
        <v>1808114</v>
      </c>
      <c r="B74" s="121" t="s">
        <v>268</v>
      </c>
      <c r="C74" s="118">
        <v>65</v>
      </c>
      <c r="D74" s="118">
        <v>72</v>
      </c>
      <c r="E74" s="118">
        <v>91</v>
      </c>
      <c r="F74" s="118">
        <v>37</v>
      </c>
      <c r="G74" s="118">
        <v>31</v>
      </c>
      <c r="H74" s="118">
        <v>26.5</v>
      </c>
      <c r="I74" s="118">
        <v>29</v>
      </c>
      <c r="J74" s="118">
        <v>66</v>
      </c>
      <c r="K74" s="13">
        <f t="shared" si="3"/>
        <v>265</v>
      </c>
      <c r="L74" s="13">
        <f t="shared" si="4"/>
        <v>417.5</v>
      </c>
      <c r="M74" s="13">
        <v>72</v>
      </c>
      <c r="N74" s="13"/>
      <c r="O74" s="13"/>
      <c r="P74" s="13"/>
      <c r="Q74" s="13"/>
      <c r="R74" s="13"/>
      <c r="S74" s="13"/>
    </row>
    <row r="75" spans="1:19" s="11" customFormat="1" ht="16.5" customHeight="1">
      <c r="A75" s="123">
        <v>1808120</v>
      </c>
      <c r="B75" s="121" t="s">
        <v>114</v>
      </c>
      <c r="C75" s="118">
        <v>87</v>
      </c>
      <c r="D75" s="118">
        <v>75</v>
      </c>
      <c r="E75" s="118">
        <v>69.5</v>
      </c>
      <c r="F75" s="118">
        <v>49</v>
      </c>
      <c r="G75" s="118">
        <v>26</v>
      </c>
      <c r="H75" s="118">
        <v>22.5</v>
      </c>
      <c r="I75" s="118">
        <v>23</v>
      </c>
      <c r="J75" s="118">
        <v>62</v>
      </c>
      <c r="K75" s="13">
        <f t="shared" si="3"/>
        <v>280.5</v>
      </c>
      <c r="L75" s="13">
        <f t="shared" si="4"/>
        <v>414</v>
      </c>
      <c r="M75" s="13">
        <v>73</v>
      </c>
      <c r="N75" s="13"/>
      <c r="O75" s="13"/>
      <c r="P75" s="13"/>
      <c r="Q75" s="13"/>
      <c r="R75" s="13"/>
      <c r="S75" s="13"/>
    </row>
    <row r="76" spans="1:19" s="11" customFormat="1" ht="16.5" customHeight="1">
      <c r="A76" s="123">
        <v>1808215</v>
      </c>
      <c r="B76" s="119" t="s">
        <v>240</v>
      </c>
      <c r="C76" s="118">
        <v>83</v>
      </c>
      <c r="D76" s="118">
        <v>81</v>
      </c>
      <c r="E76" s="118">
        <v>78.5</v>
      </c>
      <c r="F76" s="118">
        <v>44</v>
      </c>
      <c r="G76" s="118">
        <v>32</v>
      </c>
      <c r="H76" s="118">
        <v>24.5</v>
      </c>
      <c r="I76" s="118">
        <v>23</v>
      </c>
      <c r="J76" s="118">
        <v>46</v>
      </c>
      <c r="K76" s="13">
        <f t="shared" si="3"/>
        <v>286.5</v>
      </c>
      <c r="L76" s="13">
        <f t="shared" si="4"/>
        <v>412</v>
      </c>
      <c r="M76" s="13">
        <v>74</v>
      </c>
      <c r="N76" s="13"/>
      <c r="O76" s="13"/>
      <c r="P76" s="13"/>
      <c r="Q76" s="13"/>
      <c r="R76" s="13"/>
      <c r="S76" s="13"/>
    </row>
    <row r="77" spans="1:19" s="11" customFormat="1" ht="16.5" customHeight="1">
      <c r="A77" s="123">
        <v>1808129</v>
      </c>
      <c r="B77" s="121" t="s">
        <v>271</v>
      </c>
      <c r="C77" s="118">
        <v>82</v>
      </c>
      <c r="D77" s="118">
        <v>68</v>
      </c>
      <c r="E77" s="118">
        <v>81</v>
      </c>
      <c r="F77" s="118">
        <v>41</v>
      </c>
      <c r="G77" s="118">
        <v>29</v>
      </c>
      <c r="H77" s="118">
        <v>25</v>
      </c>
      <c r="I77" s="118">
        <v>24</v>
      </c>
      <c r="J77" s="118">
        <v>60</v>
      </c>
      <c r="K77" s="13">
        <f t="shared" si="3"/>
        <v>272</v>
      </c>
      <c r="L77" s="13">
        <f t="shared" si="4"/>
        <v>410</v>
      </c>
      <c r="M77" s="13">
        <v>75</v>
      </c>
      <c r="N77" s="13"/>
      <c r="O77" s="13"/>
      <c r="P77" s="13"/>
      <c r="Q77" s="13"/>
      <c r="R77" s="13"/>
      <c r="S77" s="13"/>
    </row>
    <row r="78" spans="1:19" s="11" customFormat="1" ht="16.5" customHeight="1">
      <c r="A78" s="123">
        <v>1808319</v>
      </c>
      <c r="B78" s="120" t="s">
        <v>274</v>
      </c>
      <c r="C78" s="118">
        <v>70</v>
      </c>
      <c r="D78" s="118">
        <v>77</v>
      </c>
      <c r="E78" s="118">
        <v>82</v>
      </c>
      <c r="F78" s="118">
        <v>33</v>
      </c>
      <c r="G78" s="118">
        <v>40</v>
      </c>
      <c r="H78" s="118">
        <v>18</v>
      </c>
      <c r="I78" s="118">
        <v>10</v>
      </c>
      <c r="J78" s="118">
        <v>80</v>
      </c>
      <c r="K78" s="13">
        <f t="shared" si="3"/>
        <v>262</v>
      </c>
      <c r="L78" s="13">
        <f t="shared" si="4"/>
        <v>410</v>
      </c>
      <c r="M78" s="13">
        <v>76</v>
      </c>
      <c r="N78" s="13"/>
      <c r="O78" s="13"/>
      <c r="P78" s="13"/>
      <c r="Q78" s="13"/>
      <c r="R78" s="13"/>
      <c r="S78" s="13"/>
    </row>
    <row r="79" spans="1:19" s="11" customFormat="1" ht="16.5" customHeight="1">
      <c r="A79" s="123">
        <v>1808127</v>
      </c>
      <c r="B79" s="121" t="s">
        <v>245</v>
      </c>
      <c r="C79" s="118">
        <v>86</v>
      </c>
      <c r="D79" s="118">
        <v>71</v>
      </c>
      <c r="E79" s="118">
        <v>71</v>
      </c>
      <c r="F79" s="118">
        <v>40</v>
      </c>
      <c r="G79" s="118">
        <v>36</v>
      </c>
      <c r="H79" s="118">
        <v>17.5</v>
      </c>
      <c r="I79" s="118">
        <v>23</v>
      </c>
      <c r="J79" s="118">
        <v>62</v>
      </c>
      <c r="K79" s="13">
        <f t="shared" si="3"/>
        <v>268</v>
      </c>
      <c r="L79" s="13">
        <f t="shared" si="4"/>
        <v>406.5</v>
      </c>
      <c r="M79" s="13">
        <v>77</v>
      </c>
      <c r="N79" s="13"/>
      <c r="O79" s="13"/>
      <c r="P79" s="13"/>
      <c r="Q79" s="13"/>
      <c r="R79" s="13"/>
      <c r="S79" s="13"/>
    </row>
    <row r="80" spans="1:19" s="11" customFormat="1" ht="16.5" customHeight="1">
      <c r="A80" s="123">
        <v>1808330</v>
      </c>
      <c r="B80" s="120" t="s">
        <v>276</v>
      </c>
      <c r="C80" s="118">
        <v>76</v>
      </c>
      <c r="D80" s="118">
        <v>94</v>
      </c>
      <c r="E80" s="118">
        <v>81</v>
      </c>
      <c r="F80" s="118">
        <v>45</v>
      </c>
      <c r="G80" s="118">
        <v>26</v>
      </c>
      <c r="H80" s="118">
        <v>19</v>
      </c>
      <c r="I80" s="118">
        <v>18</v>
      </c>
      <c r="J80" s="118">
        <v>46</v>
      </c>
      <c r="K80" s="13">
        <f t="shared" si="3"/>
        <v>296</v>
      </c>
      <c r="L80" s="13">
        <f t="shared" si="4"/>
        <v>405</v>
      </c>
      <c r="M80" s="13">
        <v>78</v>
      </c>
      <c r="N80" s="13"/>
      <c r="O80" s="13"/>
      <c r="P80" s="13"/>
      <c r="Q80" s="13"/>
      <c r="R80" s="13"/>
      <c r="S80" s="13"/>
    </row>
    <row r="81" spans="1:19" s="11" customFormat="1" ht="16.5" customHeight="1">
      <c r="A81" s="123">
        <v>1808123</v>
      </c>
      <c r="B81" s="121" t="s">
        <v>272</v>
      </c>
      <c r="C81" s="118">
        <v>83</v>
      </c>
      <c r="D81" s="118">
        <v>78</v>
      </c>
      <c r="E81" s="118">
        <v>82</v>
      </c>
      <c r="F81" s="118">
        <v>36</v>
      </c>
      <c r="G81" s="118">
        <v>35</v>
      </c>
      <c r="H81" s="118">
        <v>18</v>
      </c>
      <c r="I81" s="118">
        <v>26</v>
      </c>
      <c r="J81" s="118">
        <v>43</v>
      </c>
      <c r="K81" s="13">
        <f t="shared" si="3"/>
        <v>279</v>
      </c>
      <c r="L81" s="13">
        <f t="shared" si="4"/>
        <v>401</v>
      </c>
      <c r="M81" s="13">
        <v>79</v>
      </c>
      <c r="N81" s="13"/>
      <c r="O81" s="13"/>
      <c r="P81" s="13"/>
      <c r="Q81" s="13"/>
      <c r="R81" s="13"/>
      <c r="S81" s="13"/>
    </row>
    <row r="82" spans="1:19" s="11" customFormat="1" ht="16.5" customHeight="1">
      <c r="A82" s="123">
        <v>1808122</v>
      </c>
      <c r="B82" s="121" t="s">
        <v>286</v>
      </c>
      <c r="C82" s="118">
        <v>74</v>
      </c>
      <c r="D82" s="118">
        <v>81</v>
      </c>
      <c r="E82" s="118">
        <v>66</v>
      </c>
      <c r="F82" s="118">
        <v>40</v>
      </c>
      <c r="G82" s="118">
        <v>28</v>
      </c>
      <c r="H82" s="118">
        <v>22.5</v>
      </c>
      <c r="I82" s="118">
        <v>23</v>
      </c>
      <c r="J82" s="118">
        <v>59</v>
      </c>
      <c r="K82" s="13">
        <f t="shared" si="3"/>
        <v>261</v>
      </c>
      <c r="L82" s="13">
        <f t="shared" si="4"/>
        <v>393.5</v>
      </c>
      <c r="M82" s="13">
        <v>80</v>
      </c>
      <c r="N82" s="13"/>
      <c r="O82" s="13"/>
      <c r="P82" s="13"/>
      <c r="Q82" s="13"/>
      <c r="R82" s="13"/>
      <c r="S82" s="13"/>
    </row>
    <row r="83" spans="1:19" s="11" customFormat="1" ht="16.5" customHeight="1">
      <c r="A83" s="123">
        <v>1808318</v>
      </c>
      <c r="B83" s="120" t="s">
        <v>284</v>
      </c>
      <c r="C83" s="118">
        <v>75</v>
      </c>
      <c r="D83" s="118">
        <v>67</v>
      </c>
      <c r="E83" s="118">
        <v>68.5</v>
      </c>
      <c r="F83" s="118">
        <v>49</v>
      </c>
      <c r="G83" s="118">
        <v>30</v>
      </c>
      <c r="H83" s="118">
        <v>24</v>
      </c>
      <c r="I83" s="118">
        <v>25</v>
      </c>
      <c r="J83" s="118">
        <v>53</v>
      </c>
      <c r="K83" s="13">
        <f t="shared" si="3"/>
        <v>259.5</v>
      </c>
      <c r="L83" s="13">
        <f t="shared" si="4"/>
        <v>391.5</v>
      </c>
      <c r="M83" s="13">
        <v>81</v>
      </c>
      <c r="N83" s="13"/>
      <c r="O83" s="13"/>
      <c r="P83" s="13"/>
      <c r="Q83" s="13"/>
      <c r="R83" s="13"/>
      <c r="S83" s="13"/>
    </row>
    <row r="84" spans="1:19" s="11" customFormat="1" ht="16.5" customHeight="1">
      <c r="A84" s="123">
        <v>1808333</v>
      </c>
      <c r="B84" s="120" t="s">
        <v>262</v>
      </c>
      <c r="C84" s="118">
        <v>77</v>
      </c>
      <c r="D84" s="118">
        <v>69</v>
      </c>
      <c r="E84" s="118">
        <v>76.5</v>
      </c>
      <c r="F84" s="118">
        <v>40</v>
      </c>
      <c r="G84" s="118">
        <v>30</v>
      </c>
      <c r="H84" s="118">
        <v>25.5</v>
      </c>
      <c r="I84" s="118">
        <v>27</v>
      </c>
      <c r="J84" s="118">
        <v>46</v>
      </c>
      <c r="K84" s="13">
        <f t="shared" si="3"/>
        <v>262.5</v>
      </c>
      <c r="L84" s="13">
        <f t="shared" si="4"/>
        <v>391</v>
      </c>
      <c r="M84" s="13">
        <v>82</v>
      </c>
      <c r="N84" s="13"/>
      <c r="O84" s="13"/>
      <c r="P84" s="13"/>
      <c r="Q84" s="13"/>
      <c r="R84" s="13"/>
      <c r="S84" s="13"/>
    </row>
    <row r="85" spans="1:19" s="11" customFormat="1" ht="16.5" customHeight="1">
      <c r="A85" s="123">
        <v>1808229</v>
      </c>
      <c r="B85" s="119" t="s">
        <v>289</v>
      </c>
      <c r="C85" s="118">
        <v>81</v>
      </c>
      <c r="D85" s="118">
        <v>74</v>
      </c>
      <c r="E85" s="118">
        <v>67</v>
      </c>
      <c r="F85" s="118">
        <v>45</v>
      </c>
      <c r="G85" s="118">
        <v>32</v>
      </c>
      <c r="H85" s="118">
        <v>20</v>
      </c>
      <c r="I85" s="118">
        <v>24</v>
      </c>
      <c r="J85" s="118">
        <v>47</v>
      </c>
      <c r="K85" s="13">
        <f t="shared" si="3"/>
        <v>267</v>
      </c>
      <c r="L85" s="13">
        <f t="shared" si="4"/>
        <v>390</v>
      </c>
      <c r="M85" s="13">
        <v>83</v>
      </c>
      <c r="N85" s="13"/>
      <c r="O85" s="13"/>
      <c r="P85" s="13"/>
      <c r="Q85" s="13"/>
      <c r="R85" s="13"/>
      <c r="S85" s="13"/>
    </row>
    <row r="86" spans="1:19" s="11" customFormat="1" ht="16.5" customHeight="1">
      <c r="A86" s="123">
        <v>1808222</v>
      </c>
      <c r="B86" s="119" t="s">
        <v>290</v>
      </c>
      <c r="C86" s="118">
        <v>76</v>
      </c>
      <c r="D86" s="118">
        <v>81</v>
      </c>
      <c r="E86" s="118">
        <v>54</v>
      </c>
      <c r="F86" s="118">
        <v>46</v>
      </c>
      <c r="G86" s="118">
        <v>31</v>
      </c>
      <c r="H86" s="118">
        <v>19</v>
      </c>
      <c r="I86" s="118">
        <v>19</v>
      </c>
      <c r="J86" s="118">
        <v>62</v>
      </c>
      <c r="K86" s="13">
        <f t="shared" si="3"/>
        <v>257</v>
      </c>
      <c r="L86" s="13">
        <f t="shared" si="4"/>
        <v>388</v>
      </c>
      <c r="M86" s="13">
        <v>84</v>
      </c>
      <c r="N86" s="13"/>
      <c r="O86" s="13"/>
      <c r="P86" s="13"/>
      <c r="Q86" s="13"/>
      <c r="R86" s="13"/>
      <c r="S86" s="13"/>
    </row>
    <row r="87" spans="1:19" s="11" customFormat="1" ht="16.5" customHeight="1">
      <c r="A87" s="123">
        <v>1808331</v>
      </c>
      <c r="B87" s="120" t="s">
        <v>267</v>
      </c>
      <c r="C87" s="118">
        <v>79</v>
      </c>
      <c r="D87" s="118">
        <v>76</v>
      </c>
      <c r="E87" s="118">
        <v>67</v>
      </c>
      <c r="F87" s="118">
        <v>49</v>
      </c>
      <c r="G87" s="118">
        <v>29</v>
      </c>
      <c r="H87" s="118">
        <v>20</v>
      </c>
      <c r="I87" s="118">
        <v>24</v>
      </c>
      <c r="J87" s="118">
        <v>40</v>
      </c>
      <c r="K87" s="13">
        <f t="shared" si="3"/>
        <v>271</v>
      </c>
      <c r="L87" s="13">
        <f t="shared" si="4"/>
        <v>384</v>
      </c>
      <c r="M87" s="13">
        <v>85</v>
      </c>
      <c r="N87" s="13"/>
      <c r="O87" s="13"/>
      <c r="P87" s="13"/>
      <c r="Q87" s="13"/>
      <c r="R87" s="13"/>
      <c r="S87" s="13"/>
    </row>
    <row r="88" spans="1:19" s="11" customFormat="1" ht="16.5" customHeight="1">
      <c r="A88" s="123">
        <v>1808328</v>
      </c>
      <c r="B88" s="120" t="s">
        <v>275</v>
      </c>
      <c r="C88" s="118">
        <v>80</v>
      </c>
      <c r="D88" s="118">
        <v>62</v>
      </c>
      <c r="E88" s="118">
        <v>64</v>
      </c>
      <c r="F88" s="118">
        <v>38</v>
      </c>
      <c r="G88" s="118">
        <v>25</v>
      </c>
      <c r="H88" s="118">
        <v>26</v>
      </c>
      <c r="I88" s="118">
        <v>21</v>
      </c>
      <c r="J88" s="118">
        <v>64</v>
      </c>
      <c r="K88" s="13">
        <f t="shared" si="3"/>
        <v>244</v>
      </c>
      <c r="L88" s="13">
        <f t="shared" si="4"/>
        <v>380</v>
      </c>
      <c r="M88" s="13">
        <v>86</v>
      </c>
      <c r="N88" s="13"/>
      <c r="O88" s="13"/>
      <c r="P88" s="13"/>
      <c r="Q88" s="13"/>
      <c r="R88" s="13"/>
      <c r="S88" s="13"/>
    </row>
    <row r="89" spans="1:19" s="11" customFormat="1" ht="16.5" customHeight="1">
      <c r="A89" s="123">
        <v>1808305</v>
      </c>
      <c r="B89" s="120" t="s">
        <v>298</v>
      </c>
      <c r="C89" s="118">
        <v>68</v>
      </c>
      <c r="D89" s="118">
        <v>88</v>
      </c>
      <c r="E89" s="118">
        <v>51</v>
      </c>
      <c r="F89" s="118">
        <v>45</v>
      </c>
      <c r="G89" s="118">
        <v>33</v>
      </c>
      <c r="H89" s="118">
        <v>17.5</v>
      </c>
      <c r="I89" s="118">
        <v>23</v>
      </c>
      <c r="J89" s="118">
        <v>48</v>
      </c>
      <c r="K89" s="13">
        <f t="shared" si="3"/>
        <v>252</v>
      </c>
      <c r="L89" s="13">
        <f t="shared" si="4"/>
        <v>373.5</v>
      </c>
      <c r="M89" s="13">
        <v>87</v>
      </c>
      <c r="N89" s="13"/>
      <c r="O89" s="13"/>
      <c r="P89" s="13"/>
      <c r="Q89" s="13"/>
      <c r="R89" s="13"/>
      <c r="S89" s="13"/>
    </row>
    <row r="90" spans="1:19" s="11" customFormat="1" ht="16.5" customHeight="1">
      <c r="A90" s="123">
        <v>1808121</v>
      </c>
      <c r="B90" s="121" t="s">
        <v>279</v>
      </c>
      <c r="C90" s="118">
        <v>82</v>
      </c>
      <c r="D90" s="118">
        <v>56</v>
      </c>
      <c r="E90" s="118">
        <v>80</v>
      </c>
      <c r="F90" s="118">
        <v>42</v>
      </c>
      <c r="G90" s="118">
        <v>16</v>
      </c>
      <c r="H90" s="118">
        <v>17</v>
      </c>
      <c r="I90" s="118">
        <v>24</v>
      </c>
      <c r="J90" s="118">
        <v>55</v>
      </c>
      <c r="K90" s="13">
        <f t="shared" si="3"/>
        <v>260</v>
      </c>
      <c r="L90" s="13">
        <f t="shared" si="4"/>
        <v>372</v>
      </c>
      <c r="M90" s="13">
        <v>88</v>
      </c>
      <c r="N90" s="13"/>
      <c r="O90" s="13"/>
      <c r="P90" s="13"/>
      <c r="Q90" s="13"/>
      <c r="R90" s="13"/>
      <c r="S90" s="13"/>
    </row>
    <row r="91" spans="1:19" s="11" customFormat="1" ht="16.5" customHeight="1">
      <c r="A91" s="123">
        <v>1808232</v>
      </c>
      <c r="B91" s="119" t="s">
        <v>293</v>
      </c>
      <c r="C91" s="118">
        <v>82</v>
      </c>
      <c r="D91" s="118">
        <v>43</v>
      </c>
      <c r="E91" s="118">
        <v>74</v>
      </c>
      <c r="F91" s="118">
        <v>41</v>
      </c>
      <c r="G91" s="118">
        <v>34</v>
      </c>
      <c r="H91" s="118">
        <v>21.5</v>
      </c>
      <c r="I91" s="118">
        <v>18</v>
      </c>
      <c r="J91" s="118">
        <v>50</v>
      </c>
      <c r="K91" s="13">
        <f t="shared" si="3"/>
        <v>240</v>
      </c>
      <c r="L91" s="13">
        <f t="shared" si="4"/>
        <v>363.5</v>
      </c>
      <c r="M91" s="13">
        <v>89</v>
      </c>
      <c r="N91" s="13"/>
      <c r="O91" s="13"/>
      <c r="P91" s="13"/>
      <c r="Q91" s="13"/>
      <c r="R91" s="13"/>
      <c r="S91" s="13"/>
    </row>
    <row r="92" spans="1:19" s="11" customFormat="1" ht="16.5" customHeight="1">
      <c r="A92" s="123">
        <v>1808233</v>
      </c>
      <c r="B92" s="119" t="s">
        <v>292</v>
      </c>
      <c r="C92" s="118">
        <v>76</v>
      </c>
      <c r="D92" s="118">
        <v>41</v>
      </c>
      <c r="E92" s="118">
        <v>70</v>
      </c>
      <c r="F92" s="118">
        <v>47</v>
      </c>
      <c r="G92" s="118">
        <v>34</v>
      </c>
      <c r="H92" s="118">
        <v>23.5</v>
      </c>
      <c r="I92" s="118">
        <v>21</v>
      </c>
      <c r="J92" s="118">
        <v>44</v>
      </c>
      <c r="K92" s="13">
        <f t="shared" si="3"/>
        <v>234</v>
      </c>
      <c r="L92" s="13">
        <f t="shared" si="4"/>
        <v>356.5</v>
      </c>
      <c r="M92" s="13">
        <v>90</v>
      </c>
      <c r="N92" s="13"/>
      <c r="O92" s="13"/>
      <c r="P92" s="13"/>
      <c r="Q92" s="13"/>
      <c r="R92" s="13"/>
      <c r="S92" s="13"/>
    </row>
    <row r="93" spans="1:19" s="11" customFormat="1" ht="16.5" customHeight="1">
      <c r="A93" s="123">
        <v>1808325</v>
      </c>
      <c r="B93" s="120" t="s">
        <v>283</v>
      </c>
      <c r="C93" s="118">
        <v>78</v>
      </c>
      <c r="D93" s="118">
        <v>87</v>
      </c>
      <c r="E93" s="118">
        <v>62</v>
      </c>
      <c r="F93" s="118">
        <v>27</v>
      </c>
      <c r="G93" s="118">
        <v>27</v>
      </c>
      <c r="H93" s="118">
        <v>21</v>
      </c>
      <c r="I93" s="118">
        <v>23</v>
      </c>
      <c r="J93" s="118">
        <v>31</v>
      </c>
      <c r="K93" s="13">
        <f t="shared" si="3"/>
        <v>254</v>
      </c>
      <c r="L93" s="13">
        <f t="shared" si="4"/>
        <v>356</v>
      </c>
      <c r="M93" s="13">
        <v>91</v>
      </c>
      <c r="N93" s="13"/>
      <c r="O93" s="13"/>
      <c r="P93" s="13"/>
      <c r="Q93" s="13"/>
      <c r="R93" s="13"/>
      <c r="S93" s="13"/>
    </row>
    <row r="94" spans="1:19" s="11" customFormat="1" ht="16.5" customHeight="1">
      <c r="A94" s="123">
        <v>1808227</v>
      </c>
      <c r="B94" s="119" t="s">
        <v>294</v>
      </c>
      <c r="C94" s="118">
        <v>71</v>
      </c>
      <c r="D94" s="118">
        <v>62</v>
      </c>
      <c r="E94" s="118">
        <v>60</v>
      </c>
      <c r="F94" s="118">
        <v>45</v>
      </c>
      <c r="G94" s="118">
        <v>29</v>
      </c>
      <c r="H94" s="118">
        <v>26.5</v>
      </c>
      <c r="I94" s="118">
        <v>20</v>
      </c>
      <c r="J94" s="118">
        <v>42</v>
      </c>
      <c r="K94" s="13">
        <f t="shared" si="3"/>
        <v>238</v>
      </c>
      <c r="L94" s="13">
        <f t="shared" si="4"/>
        <v>355.5</v>
      </c>
      <c r="M94" s="13">
        <v>92</v>
      </c>
      <c r="N94" s="13"/>
      <c r="O94" s="13"/>
      <c r="P94" s="13"/>
      <c r="Q94" s="13"/>
      <c r="R94" s="13"/>
      <c r="S94" s="13"/>
    </row>
    <row r="95" spans="1:19" s="11" customFormat="1" ht="16.5" customHeight="1">
      <c r="A95" s="123">
        <v>1808126</v>
      </c>
      <c r="B95" s="121" t="s">
        <v>288</v>
      </c>
      <c r="C95" s="118">
        <v>68</v>
      </c>
      <c r="D95" s="118">
        <v>69</v>
      </c>
      <c r="E95" s="118">
        <v>62</v>
      </c>
      <c r="F95" s="118">
        <v>39</v>
      </c>
      <c r="G95" s="118">
        <v>33</v>
      </c>
      <c r="H95" s="118">
        <v>20.5</v>
      </c>
      <c r="I95" s="118">
        <v>20</v>
      </c>
      <c r="J95" s="118">
        <v>41</v>
      </c>
      <c r="K95" s="13">
        <f t="shared" si="3"/>
        <v>238</v>
      </c>
      <c r="L95" s="13">
        <f t="shared" si="4"/>
        <v>352.5</v>
      </c>
      <c r="M95" s="13">
        <v>93</v>
      </c>
      <c r="N95" s="13"/>
      <c r="O95" s="13"/>
      <c r="P95" s="13"/>
      <c r="Q95" s="13"/>
      <c r="R95" s="13"/>
      <c r="S95" s="13"/>
    </row>
    <row r="96" spans="1:19" s="11" customFormat="1" ht="16.5" customHeight="1">
      <c r="A96" s="123">
        <v>1808320</v>
      </c>
      <c r="B96" s="120" t="s">
        <v>277</v>
      </c>
      <c r="C96" s="118">
        <v>74</v>
      </c>
      <c r="D96" s="118">
        <v>54</v>
      </c>
      <c r="E96" s="118">
        <v>46</v>
      </c>
      <c r="F96" s="118">
        <v>45</v>
      </c>
      <c r="G96" s="118">
        <v>35</v>
      </c>
      <c r="H96" s="118">
        <v>15.5</v>
      </c>
      <c r="I96" s="118">
        <v>15</v>
      </c>
      <c r="J96" s="118">
        <v>65</v>
      </c>
      <c r="K96" s="13">
        <f t="shared" si="3"/>
        <v>219</v>
      </c>
      <c r="L96" s="13">
        <f t="shared" si="4"/>
        <v>349.5</v>
      </c>
      <c r="M96" s="13">
        <v>94</v>
      </c>
      <c r="N96" s="13"/>
      <c r="O96" s="13"/>
      <c r="P96" s="13"/>
      <c r="Q96" s="13"/>
      <c r="R96" s="13"/>
      <c r="S96" s="13"/>
    </row>
    <row r="97" spans="1:19" s="11" customFormat="1" ht="16.5" customHeight="1">
      <c r="A97" s="123">
        <v>1808219</v>
      </c>
      <c r="B97" s="119" t="s">
        <v>281</v>
      </c>
      <c r="C97" s="118">
        <v>72</v>
      </c>
      <c r="D97" s="118">
        <v>61</v>
      </c>
      <c r="E97" s="118">
        <v>54.5</v>
      </c>
      <c r="F97" s="118">
        <v>46</v>
      </c>
      <c r="G97" s="118">
        <v>32</v>
      </c>
      <c r="H97" s="118">
        <v>23.5</v>
      </c>
      <c r="I97" s="118">
        <v>21</v>
      </c>
      <c r="J97" s="118">
        <v>39</v>
      </c>
      <c r="K97" s="13">
        <f t="shared" si="3"/>
        <v>233.5</v>
      </c>
      <c r="L97" s="13">
        <f t="shared" si="4"/>
        <v>349</v>
      </c>
      <c r="M97" s="13">
        <v>95</v>
      </c>
      <c r="N97" s="13"/>
      <c r="O97" s="13"/>
      <c r="P97" s="13"/>
      <c r="Q97" s="13"/>
      <c r="R97" s="13"/>
      <c r="S97" s="13"/>
    </row>
    <row r="98" spans="1:19" s="11" customFormat="1" ht="16.5" customHeight="1">
      <c r="A98" s="123">
        <v>1808223</v>
      </c>
      <c r="B98" s="119" t="s">
        <v>297</v>
      </c>
      <c r="C98" s="118">
        <v>93</v>
      </c>
      <c r="D98" s="118">
        <v>54</v>
      </c>
      <c r="E98" s="118">
        <v>51</v>
      </c>
      <c r="F98" s="118">
        <v>46</v>
      </c>
      <c r="G98" s="118">
        <v>21</v>
      </c>
      <c r="H98" s="118">
        <v>20.5</v>
      </c>
      <c r="I98" s="118">
        <v>14</v>
      </c>
      <c r="J98" s="118">
        <v>48</v>
      </c>
      <c r="K98" s="13">
        <f t="shared" si="3"/>
        <v>244</v>
      </c>
      <c r="L98" s="13">
        <f t="shared" si="4"/>
        <v>347.5</v>
      </c>
      <c r="M98" s="13">
        <v>96</v>
      </c>
      <c r="N98" s="13"/>
      <c r="O98" s="13"/>
      <c r="P98" s="13"/>
      <c r="Q98" s="13"/>
      <c r="R98" s="13"/>
      <c r="S98" s="13"/>
    </row>
    <row r="99" spans="1:19" s="11" customFormat="1" ht="16.5" customHeight="1">
      <c r="A99" s="123">
        <v>1808224</v>
      </c>
      <c r="B99" s="119" t="s">
        <v>295</v>
      </c>
      <c r="C99" s="118">
        <v>68</v>
      </c>
      <c r="D99" s="118">
        <v>69</v>
      </c>
      <c r="E99" s="118">
        <v>56</v>
      </c>
      <c r="F99" s="118">
        <v>46</v>
      </c>
      <c r="G99" s="118">
        <v>21</v>
      </c>
      <c r="H99" s="118">
        <v>17.5</v>
      </c>
      <c r="I99" s="118">
        <v>16</v>
      </c>
      <c r="J99" s="118">
        <v>45</v>
      </c>
      <c r="K99" s="13">
        <f aca="true" t="shared" si="5" ref="K99:K111">SUM(C99:F99)</f>
        <v>239</v>
      </c>
      <c r="L99" s="13">
        <f t="shared" si="4"/>
        <v>338.5</v>
      </c>
      <c r="M99" s="13">
        <v>97</v>
      </c>
      <c r="N99" s="13"/>
      <c r="O99" s="13"/>
      <c r="P99" s="13"/>
      <c r="Q99" s="13"/>
      <c r="R99" s="13"/>
      <c r="S99" s="13"/>
    </row>
    <row r="100" spans="1:19" s="11" customFormat="1" ht="16.5" customHeight="1">
      <c r="A100" s="123">
        <v>1808324</v>
      </c>
      <c r="B100" s="120" t="s">
        <v>280</v>
      </c>
      <c r="C100" s="118">
        <v>83</v>
      </c>
      <c r="D100" s="118">
        <v>69</v>
      </c>
      <c r="E100" s="118">
        <v>50.5</v>
      </c>
      <c r="F100" s="118">
        <v>37</v>
      </c>
      <c r="G100" s="118">
        <v>26</v>
      </c>
      <c r="H100" s="118">
        <v>15.5</v>
      </c>
      <c r="I100" s="118">
        <v>21</v>
      </c>
      <c r="J100" s="118">
        <v>27</v>
      </c>
      <c r="K100" s="13">
        <f t="shared" si="5"/>
        <v>239.5</v>
      </c>
      <c r="L100" s="13">
        <f t="shared" si="4"/>
        <v>329</v>
      </c>
      <c r="M100" s="13">
        <v>98</v>
      </c>
      <c r="N100" s="13"/>
      <c r="O100" s="13"/>
      <c r="P100" s="13"/>
      <c r="Q100" s="13"/>
      <c r="R100" s="13"/>
      <c r="S100" s="13"/>
    </row>
    <row r="101" spans="1:19" s="11" customFormat="1" ht="16.5" customHeight="1">
      <c r="A101" s="123">
        <v>1808228</v>
      </c>
      <c r="B101" s="119" t="s">
        <v>287</v>
      </c>
      <c r="C101" s="118">
        <v>68</v>
      </c>
      <c r="D101" s="118">
        <v>44</v>
      </c>
      <c r="E101" s="118">
        <v>54</v>
      </c>
      <c r="F101" s="118">
        <v>37</v>
      </c>
      <c r="G101" s="118">
        <v>35</v>
      </c>
      <c r="H101" s="118">
        <v>15.5</v>
      </c>
      <c r="I101" s="118">
        <v>18</v>
      </c>
      <c r="J101" s="118">
        <v>48</v>
      </c>
      <c r="K101" s="13">
        <f t="shared" si="5"/>
        <v>203</v>
      </c>
      <c r="L101" s="13">
        <f t="shared" si="4"/>
        <v>319.5</v>
      </c>
      <c r="M101" s="13">
        <v>99</v>
      </c>
      <c r="N101" s="13"/>
      <c r="O101" s="13"/>
      <c r="P101" s="13"/>
      <c r="Q101" s="13"/>
      <c r="R101" s="13"/>
      <c r="S101" s="13"/>
    </row>
    <row r="102" spans="1:19" s="11" customFormat="1" ht="16.5" customHeight="1">
      <c r="A102" s="123">
        <v>1808133</v>
      </c>
      <c r="B102" s="121" t="s">
        <v>291</v>
      </c>
      <c r="C102" s="118">
        <v>66</v>
      </c>
      <c r="D102" s="118">
        <v>78</v>
      </c>
      <c r="E102" s="118">
        <v>25</v>
      </c>
      <c r="F102" s="118">
        <v>27</v>
      </c>
      <c r="G102" s="118">
        <v>28</v>
      </c>
      <c r="H102" s="118">
        <v>20</v>
      </c>
      <c r="I102" s="118">
        <v>23</v>
      </c>
      <c r="J102" s="118">
        <v>50</v>
      </c>
      <c r="K102" s="13">
        <f t="shared" si="5"/>
        <v>196</v>
      </c>
      <c r="L102" s="13">
        <f t="shared" si="4"/>
        <v>317</v>
      </c>
      <c r="M102" s="13">
        <v>100</v>
      </c>
      <c r="N102" s="13"/>
      <c r="O102" s="13"/>
      <c r="P102" s="13"/>
      <c r="Q102" s="13"/>
      <c r="R102" s="13"/>
      <c r="S102" s="13"/>
    </row>
    <row r="103" spans="1:19" s="11" customFormat="1" ht="16.5" customHeight="1">
      <c r="A103" s="123">
        <v>1808321</v>
      </c>
      <c r="B103" s="120" t="s">
        <v>282</v>
      </c>
      <c r="C103" s="118">
        <v>75</v>
      </c>
      <c r="D103" s="118">
        <v>44</v>
      </c>
      <c r="E103" s="118">
        <v>62</v>
      </c>
      <c r="F103" s="118">
        <v>32</v>
      </c>
      <c r="G103" s="118">
        <v>24</v>
      </c>
      <c r="H103" s="118">
        <v>20</v>
      </c>
      <c r="I103" s="118">
        <v>23</v>
      </c>
      <c r="J103" s="118">
        <v>37</v>
      </c>
      <c r="K103" s="13">
        <f t="shared" si="5"/>
        <v>213</v>
      </c>
      <c r="L103" s="13">
        <f t="shared" si="4"/>
        <v>317</v>
      </c>
      <c r="M103" s="13">
        <v>101</v>
      </c>
      <c r="N103" s="13"/>
      <c r="O103" s="13"/>
      <c r="P103" s="13"/>
      <c r="Q103" s="13"/>
      <c r="R103" s="13"/>
      <c r="S103" s="13"/>
    </row>
    <row r="104" spans="1:19" s="11" customFormat="1" ht="16.5" customHeight="1">
      <c r="A104" s="123">
        <v>1808314</v>
      </c>
      <c r="B104" s="120" t="s">
        <v>296</v>
      </c>
      <c r="C104" s="118">
        <v>71</v>
      </c>
      <c r="D104" s="118">
        <v>50</v>
      </c>
      <c r="E104" s="118">
        <v>52</v>
      </c>
      <c r="F104" s="118">
        <v>50</v>
      </c>
      <c r="G104" s="118">
        <v>28</v>
      </c>
      <c r="H104" s="118">
        <v>19.5</v>
      </c>
      <c r="I104" s="118">
        <v>20</v>
      </c>
      <c r="J104" s="118">
        <v>25</v>
      </c>
      <c r="K104" s="13">
        <f t="shared" si="5"/>
        <v>223</v>
      </c>
      <c r="L104" s="13">
        <f t="shared" si="4"/>
        <v>315.5</v>
      </c>
      <c r="M104" s="13">
        <v>102</v>
      </c>
      <c r="N104" s="13"/>
      <c r="O104" s="13"/>
      <c r="P104" s="13"/>
      <c r="Q104" s="13"/>
      <c r="R104" s="13"/>
      <c r="S104" s="13"/>
    </row>
    <row r="105" spans="1:19" s="11" customFormat="1" ht="16.5" customHeight="1">
      <c r="A105" s="123">
        <v>1808335</v>
      </c>
      <c r="B105" s="120" t="s">
        <v>273</v>
      </c>
      <c r="C105" s="118">
        <v>66</v>
      </c>
      <c r="D105" s="118">
        <v>55</v>
      </c>
      <c r="E105" s="118">
        <v>52.5</v>
      </c>
      <c r="F105" s="118">
        <v>42</v>
      </c>
      <c r="G105" s="118">
        <v>26</v>
      </c>
      <c r="H105" s="118">
        <v>22</v>
      </c>
      <c r="I105" s="118">
        <v>20</v>
      </c>
      <c r="J105" s="118">
        <v>32</v>
      </c>
      <c r="K105" s="13">
        <f t="shared" si="5"/>
        <v>215.5</v>
      </c>
      <c r="L105" s="13">
        <f t="shared" si="4"/>
        <v>315.5</v>
      </c>
      <c r="M105" s="13">
        <v>103</v>
      </c>
      <c r="N105" s="13"/>
      <c r="O105" s="13"/>
      <c r="P105" s="13"/>
      <c r="Q105" s="13"/>
      <c r="R105" s="13"/>
      <c r="S105" s="13"/>
    </row>
    <row r="106" spans="1:19" s="11" customFormat="1" ht="16.5" customHeight="1">
      <c r="A106" s="123">
        <v>1808226</v>
      </c>
      <c r="B106" s="119" t="s">
        <v>301</v>
      </c>
      <c r="C106" s="118">
        <v>68</v>
      </c>
      <c r="D106" s="118">
        <v>15</v>
      </c>
      <c r="E106" s="118">
        <v>66.5</v>
      </c>
      <c r="F106" s="118">
        <v>39</v>
      </c>
      <c r="G106" s="118">
        <v>31</v>
      </c>
      <c r="H106" s="118">
        <v>21</v>
      </c>
      <c r="I106" s="118">
        <v>23</v>
      </c>
      <c r="J106" s="118">
        <v>48</v>
      </c>
      <c r="K106" s="13">
        <f t="shared" si="5"/>
        <v>188.5</v>
      </c>
      <c r="L106" s="13">
        <f t="shared" si="4"/>
        <v>311.5</v>
      </c>
      <c r="M106" s="13">
        <v>104</v>
      </c>
      <c r="N106" s="13"/>
      <c r="O106" s="13"/>
      <c r="P106" s="13"/>
      <c r="Q106" s="13"/>
      <c r="R106" s="13"/>
      <c r="S106" s="13"/>
    </row>
    <row r="107" spans="1:19" s="11" customFormat="1" ht="16.5" customHeight="1">
      <c r="A107" s="123">
        <v>1808134</v>
      </c>
      <c r="B107" s="121" t="s">
        <v>303</v>
      </c>
      <c r="C107" s="118">
        <v>84</v>
      </c>
      <c r="D107" s="118">
        <v>36</v>
      </c>
      <c r="E107" s="118">
        <v>45</v>
      </c>
      <c r="F107" s="118">
        <v>37</v>
      </c>
      <c r="G107" s="118">
        <v>32</v>
      </c>
      <c r="H107" s="118">
        <v>20.5</v>
      </c>
      <c r="I107" s="118">
        <v>19</v>
      </c>
      <c r="J107" s="118">
        <v>33</v>
      </c>
      <c r="K107" s="13">
        <f t="shared" si="5"/>
        <v>202</v>
      </c>
      <c r="L107" s="13">
        <f t="shared" si="4"/>
        <v>306.5</v>
      </c>
      <c r="M107" s="13">
        <v>105</v>
      </c>
      <c r="N107" s="13"/>
      <c r="O107" s="13"/>
      <c r="P107" s="13"/>
      <c r="Q107" s="13"/>
      <c r="R107" s="13"/>
      <c r="S107" s="13"/>
    </row>
    <row r="108" spans="1:19" s="11" customFormat="1" ht="16.5" customHeight="1">
      <c r="A108" s="123">
        <v>1808231</v>
      </c>
      <c r="B108" s="119" t="s">
        <v>304</v>
      </c>
      <c r="C108" s="118">
        <v>75</v>
      </c>
      <c r="D108" s="118">
        <v>37</v>
      </c>
      <c r="E108" s="118">
        <v>41.5</v>
      </c>
      <c r="F108" s="118">
        <v>36</v>
      </c>
      <c r="G108" s="118">
        <v>34</v>
      </c>
      <c r="H108" s="118">
        <v>18.5</v>
      </c>
      <c r="I108" s="118">
        <v>20</v>
      </c>
      <c r="J108" s="118">
        <v>37</v>
      </c>
      <c r="K108" s="13">
        <f t="shared" si="5"/>
        <v>189.5</v>
      </c>
      <c r="L108" s="13">
        <f t="shared" si="4"/>
        <v>299</v>
      </c>
      <c r="M108" s="13">
        <v>106</v>
      </c>
      <c r="N108" s="13"/>
      <c r="O108" s="13"/>
      <c r="P108" s="13"/>
      <c r="Q108" s="13"/>
      <c r="R108" s="13"/>
      <c r="S108" s="13"/>
    </row>
    <row r="109" spans="1:19" s="11" customFormat="1" ht="16.5" customHeight="1">
      <c r="A109" s="123">
        <v>1808225</v>
      </c>
      <c r="B109" s="119" t="s">
        <v>300</v>
      </c>
      <c r="C109" s="118">
        <v>74</v>
      </c>
      <c r="D109" s="118">
        <v>50</v>
      </c>
      <c r="E109" s="118">
        <v>37</v>
      </c>
      <c r="F109" s="118">
        <v>41</v>
      </c>
      <c r="G109" s="118">
        <v>16</v>
      </c>
      <c r="H109" s="118">
        <v>16.5</v>
      </c>
      <c r="I109" s="118">
        <v>17</v>
      </c>
      <c r="J109" s="118">
        <v>41</v>
      </c>
      <c r="K109" s="13">
        <f t="shared" si="5"/>
        <v>202</v>
      </c>
      <c r="L109" s="13">
        <f t="shared" si="4"/>
        <v>292.5</v>
      </c>
      <c r="M109" s="13">
        <v>107</v>
      </c>
      <c r="N109" s="13"/>
      <c r="O109" s="13"/>
      <c r="P109" s="13"/>
      <c r="Q109" s="13"/>
      <c r="R109" s="13"/>
      <c r="S109" s="13"/>
    </row>
    <row r="110" spans="1:19" s="11" customFormat="1" ht="16.5" customHeight="1">
      <c r="A110" s="123">
        <v>1808135</v>
      </c>
      <c r="B110" s="122" t="s">
        <v>299</v>
      </c>
      <c r="C110" s="118">
        <v>74</v>
      </c>
      <c r="D110" s="118">
        <v>22</v>
      </c>
      <c r="E110" s="118">
        <v>41</v>
      </c>
      <c r="F110" s="118">
        <v>38</v>
      </c>
      <c r="G110" s="118">
        <v>20</v>
      </c>
      <c r="H110" s="118">
        <v>19</v>
      </c>
      <c r="I110" s="118">
        <v>23</v>
      </c>
      <c r="J110" s="118">
        <v>45</v>
      </c>
      <c r="K110" s="13">
        <f t="shared" si="5"/>
        <v>175</v>
      </c>
      <c r="L110" s="13">
        <f t="shared" si="4"/>
        <v>282</v>
      </c>
      <c r="M110" s="13">
        <v>108</v>
      </c>
      <c r="N110" s="13"/>
      <c r="O110" s="13"/>
      <c r="P110" s="13"/>
      <c r="Q110" s="13"/>
      <c r="R110" s="13"/>
      <c r="S110" s="13"/>
    </row>
    <row r="111" spans="1:19" s="11" customFormat="1" ht="16.5" customHeight="1">
      <c r="A111" s="123">
        <v>1808309</v>
      </c>
      <c r="B111" s="120" t="s">
        <v>302</v>
      </c>
      <c r="C111" s="118">
        <v>31</v>
      </c>
      <c r="D111" s="118">
        <v>40</v>
      </c>
      <c r="E111" s="118">
        <v>44</v>
      </c>
      <c r="F111" s="118">
        <v>18</v>
      </c>
      <c r="G111" s="118">
        <v>14</v>
      </c>
      <c r="H111" s="118">
        <v>15.5</v>
      </c>
      <c r="I111" s="118">
        <v>16</v>
      </c>
      <c r="J111" s="118">
        <v>36</v>
      </c>
      <c r="K111" s="13">
        <f t="shared" si="5"/>
        <v>133</v>
      </c>
      <c r="L111" s="13">
        <f t="shared" si="4"/>
        <v>214.5</v>
      </c>
      <c r="M111" s="13">
        <v>109</v>
      </c>
      <c r="N111" s="13"/>
      <c r="O111" s="13"/>
      <c r="P111" s="13"/>
      <c r="Q111" s="13"/>
      <c r="R111" s="13"/>
      <c r="S111" s="13"/>
    </row>
    <row r="112" spans="1:19" ht="16.5" customHeight="1">
      <c r="A112" s="95" t="s">
        <v>18</v>
      </c>
      <c r="B112" s="95"/>
      <c r="C112" s="13">
        <f>COUNTA(B3:B111)</f>
        <v>109</v>
      </c>
      <c r="D112" s="13">
        <f>COUNTA(B3:B111)</f>
        <v>109</v>
      </c>
      <c r="E112" s="30">
        <f>COUNTA(B3:B111)</f>
        <v>109</v>
      </c>
      <c r="F112" s="30">
        <f>COUNTA(B3:B111)</f>
        <v>109</v>
      </c>
      <c r="G112" s="30">
        <f>COUNTA(B3:B111)</f>
        <v>109</v>
      </c>
      <c r="H112" s="30">
        <f>COUNTA(B3:B111)</f>
        <v>109</v>
      </c>
      <c r="I112" s="30">
        <f>COUNTA(B3:B111)</f>
        <v>109</v>
      </c>
      <c r="J112" s="30">
        <f>COUNTA(B3:B111)</f>
        <v>109</v>
      </c>
      <c r="K112" s="30">
        <f>COUNTA(B3:B111)</f>
        <v>109</v>
      </c>
      <c r="L112" s="30">
        <f>COUNTA(B3:B111)</f>
        <v>109</v>
      </c>
      <c r="M112" s="4"/>
      <c r="N112" s="4"/>
      <c r="O112" s="4"/>
      <c r="P112" s="4"/>
      <c r="Q112" s="4"/>
      <c r="R112" s="4"/>
      <c r="S112" s="4"/>
    </row>
    <row r="113" spans="1:19" ht="16.5" customHeight="1">
      <c r="A113" s="91" t="s">
        <v>19</v>
      </c>
      <c r="B113" s="91"/>
      <c r="C113" s="21">
        <f aca="true" t="shared" si="6" ref="C113:L113">SUM(C3:C111)</f>
        <v>9170</v>
      </c>
      <c r="D113" s="21">
        <f t="shared" si="6"/>
        <v>8638</v>
      </c>
      <c r="E113" s="21">
        <f t="shared" si="6"/>
        <v>8802.5</v>
      </c>
      <c r="F113" s="21">
        <f t="shared" si="6"/>
        <v>5014</v>
      </c>
      <c r="G113" s="21">
        <f t="shared" si="6"/>
        <v>3730</v>
      </c>
      <c r="H113" s="21">
        <f t="shared" si="6"/>
        <v>2552</v>
      </c>
      <c r="I113" s="21">
        <f t="shared" si="6"/>
        <v>2638</v>
      </c>
      <c r="J113" s="21">
        <f t="shared" si="6"/>
        <v>7103</v>
      </c>
      <c r="K113" s="21">
        <f t="shared" si="6"/>
        <v>31624.5</v>
      </c>
      <c r="L113" s="21">
        <f t="shared" si="6"/>
        <v>47647.5</v>
      </c>
      <c r="M113" s="4"/>
      <c r="N113" s="4"/>
      <c r="O113" s="4"/>
      <c r="P113" s="4"/>
      <c r="Q113" s="4"/>
      <c r="R113" s="4"/>
      <c r="S113" s="4"/>
    </row>
    <row r="114" spans="1:19" ht="16.5" customHeight="1">
      <c r="A114" s="91" t="s">
        <v>20</v>
      </c>
      <c r="B114" s="91"/>
      <c r="C114" s="13">
        <f aca="true" t="shared" si="7" ref="C114:L114">AVERAGE(C3:C111)</f>
        <v>84.12844036697248</v>
      </c>
      <c r="D114" s="13">
        <f t="shared" si="7"/>
        <v>79.24770642201835</v>
      </c>
      <c r="E114" s="13">
        <f t="shared" si="7"/>
        <v>80.75688073394495</v>
      </c>
      <c r="F114" s="13">
        <f t="shared" si="7"/>
        <v>46</v>
      </c>
      <c r="G114" s="13">
        <f t="shared" si="7"/>
        <v>34.22018348623853</v>
      </c>
      <c r="H114" s="13">
        <f t="shared" si="7"/>
        <v>23.412844036697248</v>
      </c>
      <c r="I114" s="13">
        <f t="shared" si="7"/>
        <v>24.201834862385322</v>
      </c>
      <c r="J114" s="13">
        <f t="shared" si="7"/>
        <v>65.1651376146789</v>
      </c>
      <c r="K114" s="13">
        <f t="shared" si="7"/>
        <v>290.1330275229358</v>
      </c>
      <c r="L114" s="13">
        <f t="shared" si="7"/>
        <v>437.1330275229358</v>
      </c>
      <c r="M114" s="4"/>
      <c r="N114" s="4"/>
      <c r="O114" s="4"/>
      <c r="P114" s="4"/>
      <c r="Q114" s="4"/>
      <c r="R114" s="4"/>
      <c r="S114" s="4"/>
    </row>
    <row r="115" spans="1:19" ht="16.5" customHeight="1">
      <c r="A115" s="91" t="s">
        <v>21</v>
      </c>
      <c r="B115" s="91"/>
      <c r="C115" s="13">
        <f>COUNTIF(C3:C111,"&gt;=72")</f>
        <v>97</v>
      </c>
      <c r="D115" s="13">
        <f>COUNTIF(D3:D111,"&gt;=72")</f>
        <v>83</v>
      </c>
      <c r="E115" s="13">
        <f>COUNTIF(E3:E111,"&gt;=72")</f>
        <v>71</v>
      </c>
      <c r="F115" s="13">
        <f>COUNTIF(F3:F111,"&gt;=42")</f>
        <v>81</v>
      </c>
      <c r="G115" s="13">
        <f>COUNTIF(G3:G111,"&gt;=30")</f>
        <v>84</v>
      </c>
      <c r="H115" s="13">
        <f>COUNTIF(H3:H111,"&gt;=18")</f>
        <v>100</v>
      </c>
      <c r="I115" s="13">
        <f>COUNTIF(I3:I111,"&gt;=18")</f>
        <v>103</v>
      </c>
      <c r="J115" s="13">
        <f>COUNTIF(J3:J111,"&gt;=60")</f>
        <v>75</v>
      </c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6.5" customHeight="1">
      <c r="A116" s="91" t="s">
        <v>22</v>
      </c>
      <c r="B116" s="91"/>
      <c r="C116" s="13">
        <f aca="true" t="shared" si="8" ref="C116:J116">C115/COUNT(C3:C111)</f>
        <v>0.8899082568807339</v>
      </c>
      <c r="D116" s="13">
        <f t="shared" si="8"/>
        <v>0.7614678899082569</v>
      </c>
      <c r="E116" s="13">
        <f t="shared" si="8"/>
        <v>0.6513761467889908</v>
      </c>
      <c r="F116" s="13">
        <f t="shared" si="8"/>
        <v>0.7431192660550459</v>
      </c>
      <c r="G116" s="13">
        <f t="shared" si="8"/>
        <v>0.7706422018348624</v>
      </c>
      <c r="H116" s="13">
        <f t="shared" si="8"/>
        <v>0.9174311926605505</v>
      </c>
      <c r="I116" s="13">
        <f t="shared" si="8"/>
        <v>0.944954128440367</v>
      </c>
      <c r="J116" s="13">
        <f t="shared" si="8"/>
        <v>0.6880733944954128</v>
      </c>
      <c r="K116" s="4"/>
      <c r="L116" s="4"/>
      <c r="M116" s="4"/>
      <c r="N116" s="4"/>
      <c r="O116" s="4"/>
      <c r="P116" s="4"/>
      <c r="Q116" s="4"/>
      <c r="R116" s="4"/>
      <c r="S116" s="4"/>
    </row>
    <row r="117" spans="1:19" ht="16.5" customHeight="1">
      <c r="A117" s="91" t="s">
        <v>23</v>
      </c>
      <c r="B117" s="91"/>
      <c r="C117" s="13">
        <f>COUNTIF(C3:C111,"&gt;=96")</f>
        <v>7</v>
      </c>
      <c r="D117" s="13">
        <f>COUNTIF(D3:D111,"&gt;=96")</f>
        <v>17</v>
      </c>
      <c r="E117" s="13">
        <f>COUNTIF(E3:E111,"&gt;=96")</f>
        <v>28</v>
      </c>
      <c r="F117" s="13">
        <f>COUNTIF(F3:F111,"&gt;=56")</f>
        <v>8</v>
      </c>
      <c r="G117" s="13">
        <f>COUNTIF(G3:G111,"&gt;=40")</f>
        <v>27</v>
      </c>
      <c r="H117" s="13">
        <f>COUNTIF(H3:H111,"&gt;=24")</f>
        <v>56</v>
      </c>
      <c r="I117" s="13">
        <f>COUNTIF(I3:I111,"&gt;=24")</f>
        <v>69</v>
      </c>
      <c r="J117" s="13">
        <f>COUNTIF(J3:J111,"&gt;=80")</f>
        <v>23</v>
      </c>
      <c r="K117" s="4"/>
      <c r="L117" s="4"/>
      <c r="M117" s="4"/>
      <c r="N117" s="4"/>
      <c r="O117" s="4"/>
      <c r="P117" s="4"/>
      <c r="Q117" s="4"/>
      <c r="R117" s="4"/>
      <c r="S117" s="4"/>
    </row>
    <row r="118" spans="1:19" ht="16.5" customHeight="1">
      <c r="A118" s="91" t="s">
        <v>24</v>
      </c>
      <c r="B118" s="91"/>
      <c r="C118" s="13">
        <f aca="true" t="shared" si="9" ref="C118:I118">C117/COUNT(C3:C111)</f>
        <v>0.06422018348623854</v>
      </c>
      <c r="D118" s="13">
        <f t="shared" si="9"/>
        <v>0.1559633027522936</v>
      </c>
      <c r="E118" s="13">
        <f t="shared" si="9"/>
        <v>0.25688073394495414</v>
      </c>
      <c r="F118" s="13">
        <f t="shared" si="9"/>
        <v>0.07339449541284404</v>
      </c>
      <c r="G118" s="13">
        <f t="shared" si="9"/>
        <v>0.24770642201834864</v>
      </c>
      <c r="H118" s="13">
        <f t="shared" si="9"/>
        <v>0.5137614678899083</v>
      </c>
      <c r="I118" s="13">
        <f t="shared" si="9"/>
        <v>0.6330275229357798</v>
      </c>
      <c r="J118" s="13">
        <f>J117/COUNT(J4:J111)</f>
        <v>0.21296296296296297</v>
      </c>
      <c r="K118" s="4"/>
      <c r="L118" s="4"/>
      <c r="M118" s="4"/>
      <c r="N118" s="4"/>
      <c r="O118" s="4"/>
      <c r="P118" s="4"/>
      <c r="Q118" s="4"/>
      <c r="R118" s="4"/>
      <c r="S118" s="4"/>
    </row>
    <row r="119" spans="1:19" ht="16.5" customHeight="1">
      <c r="A119" s="88" t="s">
        <v>25</v>
      </c>
      <c r="B119" s="88"/>
      <c r="C119" s="13">
        <f>COUNTIF(C3:C111,"&gt;=100")-COUNTIF(C3:C111,"&gt;=120")</f>
        <v>3</v>
      </c>
      <c r="D119" s="13">
        <f>COUNTIF(D3:D111,"&gt;=100")-COUNTIF(D3:D111,"&gt;=120")</f>
        <v>10</v>
      </c>
      <c r="E119" s="13">
        <f>COUNTIF(E3:E111,"&gt;=100")-COUNTIF(E3:E111,"&gt;=120")</f>
        <v>22</v>
      </c>
      <c r="F119" s="13">
        <f>COUNTIF(F3:F111,"&gt;=100")-COUNTIF(F3:F111,"&gt;=120")</f>
        <v>0</v>
      </c>
      <c r="G119" s="22"/>
      <c r="H119" s="22"/>
      <c r="I119" s="22"/>
      <c r="J119" s="22"/>
      <c r="K119" s="4"/>
      <c r="L119" s="4"/>
      <c r="M119" s="4"/>
      <c r="N119" s="4"/>
      <c r="O119" s="4"/>
      <c r="P119" s="4"/>
      <c r="Q119" s="4"/>
      <c r="R119" s="4"/>
      <c r="S119" s="4"/>
    </row>
    <row r="120" spans="1:19" ht="16.5" customHeight="1">
      <c r="A120" s="88" t="s">
        <v>26</v>
      </c>
      <c r="B120" s="88"/>
      <c r="C120" s="13">
        <f>COUNTIF(C3:C111,"&gt;=90")-COUNTIF(C3:C111,"&gt;=100")</f>
        <v>33</v>
      </c>
      <c r="D120" s="13">
        <f>COUNTIF(D3:D111,"&gt;=90")-COUNTIF(D3:D111,"&gt;=100")</f>
        <v>23</v>
      </c>
      <c r="E120" s="13">
        <f>COUNTIF(E3:E111,"&gt;=90")-COUNTIF(E3:E111,"&gt;=100")</f>
        <v>22</v>
      </c>
      <c r="F120" s="13">
        <f>COUNTIF(F3:F111,"&gt;=90")-COUNTIF(F3:F111,"&gt;=100")</f>
        <v>0</v>
      </c>
      <c r="G120" s="22"/>
      <c r="H120" s="22"/>
      <c r="I120" s="22"/>
      <c r="J120" s="22"/>
      <c r="K120" s="4"/>
      <c r="L120" s="4"/>
      <c r="M120" s="4"/>
      <c r="N120" s="4"/>
      <c r="O120" s="4"/>
      <c r="P120" s="4"/>
      <c r="Q120" s="4"/>
      <c r="R120" s="4"/>
      <c r="S120" s="4"/>
    </row>
    <row r="121" spans="1:19" ht="16.5" customHeight="1">
      <c r="A121" s="88" t="s">
        <v>27</v>
      </c>
      <c r="B121" s="88"/>
      <c r="C121" s="13">
        <f>COUNTIF(C3:C111,"&gt;=80")-COUNTIF(C3:C111,"&gt;=90")</f>
        <v>44</v>
      </c>
      <c r="D121" s="13">
        <f>COUNTIF(D3:D111,"&gt;=80")-COUNTIF(D3:D111,"&gt;=90")</f>
        <v>36</v>
      </c>
      <c r="E121" s="13">
        <f>COUNTIF(E3:E111,"&gt;=80")-COUNTIF(E3:E111,"&gt;=90")</f>
        <v>19</v>
      </c>
      <c r="F121" s="13">
        <f>COUNTIF(F3:F111,"&gt;=80")-COUNTIF(F3:F111,"&gt;=90")</f>
        <v>0</v>
      </c>
      <c r="G121" s="22"/>
      <c r="H121" s="22"/>
      <c r="I121" s="22"/>
      <c r="J121" s="22"/>
      <c r="K121" s="4"/>
      <c r="L121" s="4"/>
      <c r="M121" s="4"/>
      <c r="N121" s="4"/>
      <c r="O121" s="4"/>
      <c r="P121" s="4"/>
      <c r="Q121" s="4"/>
      <c r="R121" s="4"/>
      <c r="S121" s="4"/>
    </row>
    <row r="122" spans="1:19" ht="16.5" customHeight="1">
      <c r="A122" s="88" t="s">
        <v>28</v>
      </c>
      <c r="B122" s="88"/>
      <c r="C122" s="13">
        <f>COUNTIF(C3:C111,"&gt;=70")-COUNTIF(C3:C111,"&gt;=80")</f>
        <v>20</v>
      </c>
      <c r="D122" s="13">
        <f>COUNTIF(D3:D111,"&gt;=70")-COUNTIF(D3:D111,"&gt;=80")</f>
        <v>15</v>
      </c>
      <c r="E122" s="13">
        <f>COUNTIF(E3:E111,"&gt;=70")-COUNTIF(E3:E111,"&gt;=80")</f>
        <v>11</v>
      </c>
      <c r="F122" s="13">
        <f>COUNTIF(F3:F111,"&gt;=70")-COUNTIF(F3:F111,"&gt;=80")</f>
        <v>0</v>
      </c>
      <c r="G122" s="22"/>
      <c r="H122" s="22"/>
      <c r="I122" s="22"/>
      <c r="J122" s="22"/>
      <c r="K122" s="4"/>
      <c r="L122" s="4"/>
      <c r="M122" s="4"/>
      <c r="N122" s="4"/>
      <c r="O122" s="4"/>
      <c r="P122" s="4"/>
      <c r="Q122" s="4"/>
      <c r="R122" s="4"/>
      <c r="S122" s="4"/>
    </row>
    <row r="123" spans="1:19" ht="16.5" customHeight="1">
      <c r="A123" s="87" t="s">
        <v>29</v>
      </c>
      <c r="B123" s="87"/>
      <c r="C123" s="13">
        <f>COUNTIF(C3:C111,"&gt;=60")-COUNTIF(C3:C111,"&gt;=70")</f>
        <v>8</v>
      </c>
      <c r="D123" s="13">
        <f>COUNTIF(D3:D111,"&gt;=60")-COUNTIF(D3:D111,"&gt;=70")</f>
        <v>9</v>
      </c>
      <c r="E123" s="13">
        <f>COUNTIF(E3:E111,"&gt;=60")-COUNTIF(E3:E111,"&gt;=70")</f>
        <v>15</v>
      </c>
      <c r="F123" s="13">
        <f>COUNTIF(F3:F111,"&gt;=60")-COUNTIF(F3:F111,"&gt;=70")</f>
        <v>2</v>
      </c>
      <c r="G123" s="22"/>
      <c r="H123" s="22"/>
      <c r="I123" s="22"/>
      <c r="J123" s="22"/>
      <c r="K123" s="4"/>
      <c r="L123" s="4"/>
      <c r="M123" s="4"/>
      <c r="N123" s="4"/>
      <c r="O123" s="4"/>
      <c r="P123" s="4"/>
      <c r="Q123" s="4"/>
      <c r="R123" s="4"/>
      <c r="S123" s="4"/>
    </row>
    <row r="124" spans="1:19" ht="16.5" customHeight="1">
      <c r="A124" s="88" t="s">
        <v>30</v>
      </c>
      <c r="B124" s="88"/>
      <c r="C124" s="13">
        <f>COUNTIF(C3:C111,"&gt;=50")-COUNTIF(C3:C111,"&gt;=60")</f>
        <v>0</v>
      </c>
      <c r="D124" s="13">
        <f>COUNTIF(D3:D111,"&gt;=50")-COUNTIF(D3:D111,"&gt;=60")</f>
        <v>7</v>
      </c>
      <c r="E124" s="13">
        <f>COUNTIF(E3:E111,"&gt;=50")-COUNTIF(E3:E111,"&gt;=60")</f>
        <v>12</v>
      </c>
      <c r="F124" s="13">
        <f>COUNTIF(F3:F111,"&gt;=50")-COUNTIF(F3:F111,"&gt;=60")</f>
        <v>34</v>
      </c>
      <c r="G124" s="22"/>
      <c r="H124" s="22"/>
      <c r="I124" s="22"/>
      <c r="J124" s="22"/>
      <c r="K124" s="4"/>
      <c r="L124" s="4"/>
      <c r="M124" s="4"/>
      <c r="N124" s="4"/>
      <c r="O124" s="4"/>
      <c r="P124" s="4"/>
      <c r="Q124" s="4"/>
      <c r="R124" s="4"/>
      <c r="S124" s="4"/>
    </row>
    <row r="125" spans="1:19" ht="16.5" customHeight="1">
      <c r="A125" s="88" t="s">
        <v>31</v>
      </c>
      <c r="B125" s="88"/>
      <c r="C125" s="13">
        <f>COUNTIF(C3:C111,"&gt;=40")-COUNTIF(C3:C111,"&gt;=50")</f>
        <v>0</v>
      </c>
      <c r="D125" s="13">
        <f>COUNTIF(D3:D111,"&gt;=40")-COUNTIF(D3:D111,"&gt;=50")</f>
        <v>5</v>
      </c>
      <c r="E125" s="13">
        <f>COUNTIF(E3:E111,"&gt;=40")-COUNTIF(E3:E111,"&gt;=50")</f>
        <v>6</v>
      </c>
      <c r="F125" s="13">
        <f>COUNTIF(F3:F111,"&gt;=40")-COUNTIF(F3:F111,"&gt;=50")</f>
        <v>55</v>
      </c>
      <c r="G125" s="22"/>
      <c r="H125" s="22"/>
      <c r="I125" s="22"/>
      <c r="J125" s="22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6.5" customHeight="1">
      <c r="A126" s="88" t="s">
        <v>32</v>
      </c>
      <c r="B126" s="88"/>
      <c r="C126" s="13">
        <f>COUNTIF(C3:C111,"&gt;=0")-COUNTIF(C3:C111,"&gt;=40")</f>
        <v>1</v>
      </c>
      <c r="D126" s="13">
        <f>COUNTIF(D3:D111,"&gt;=0")-COUNTIF(D3:D111,"&gt;=40")</f>
        <v>4</v>
      </c>
      <c r="E126" s="13">
        <f>COUNTIF(E3:E111,"&gt;=0")-COUNTIF(E3:E111,"&gt;=40")</f>
        <v>2</v>
      </c>
      <c r="F126" s="13">
        <f>COUNTIF(F3:F111,"&gt;=0")-COUNTIF(F3:F111,"&gt;=40")</f>
        <v>18</v>
      </c>
      <c r="G126" s="22"/>
      <c r="H126" s="22"/>
      <c r="I126" s="22"/>
      <c r="J126" s="22"/>
      <c r="K126" s="4"/>
      <c r="L126" s="4"/>
      <c r="M126" s="4"/>
      <c r="N126" s="4"/>
      <c r="O126" s="4"/>
      <c r="P126" s="4"/>
      <c r="Q126" s="4"/>
      <c r="R126" s="4"/>
      <c r="S126" s="4"/>
    </row>
  </sheetData>
  <sheetProtection/>
  <mergeCells count="16">
    <mergeCell ref="A1:M1"/>
    <mergeCell ref="A112:B112"/>
    <mergeCell ref="A113:B113"/>
    <mergeCell ref="A114:B114"/>
    <mergeCell ref="A115:B115"/>
    <mergeCell ref="A116:B116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22:B122"/>
  </mergeCells>
  <conditionalFormatting sqref="N2">
    <cfRule type="expression" priority="14" dxfId="0" stopIfTrue="1">
      <formula>L2:L221&gt;=544</formula>
    </cfRule>
  </conditionalFormatting>
  <conditionalFormatting sqref="O2">
    <cfRule type="expression" priority="15" dxfId="0" stopIfTrue="1">
      <formula>L2:L221&gt;=512</formula>
    </cfRule>
  </conditionalFormatting>
  <conditionalFormatting sqref="Q2">
    <cfRule type="expression" priority="17" dxfId="0" stopIfTrue="1">
      <formula>K2:K221&gt;=391</formula>
    </cfRule>
  </conditionalFormatting>
  <conditionalFormatting sqref="R2">
    <cfRule type="expression" priority="16" dxfId="0" stopIfTrue="1">
      <formula>K2:K221&gt;=368</formula>
    </cfRule>
  </conditionalFormatting>
  <conditionalFormatting sqref="F3:F111">
    <cfRule type="cellIs" priority="4" dxfId="0" operator="lessThan" stopIfTrue="1">
      <formula>60</formula>
    </cfRule>
  </conditionalFormatting>
  <conditionalFormatting sqref="G3:G111 F2">
    <cfRule type="cellIs" priority="5" dxfId="0" operator="lessThan" stopIfTrue="1">
      <formula>42</formula>
    </cfRule>
  </conditionalFormatting>
  <conditionalFormatting sqref="H2:H111">
    <cfRule type="cellIs" priority="6" dxfId="0" operator="lessThan" stopIfTrue="1">
      <formula>30</formula>
    </cfRule>
  </conditionalFormatting>
  <conditionalFormatting sqref="N11">
    <cfRule type="expression" priority="190" dxfId="0" stopIfTrue="1">
      <formula>L11:L111&gt;=544</formula>
    </cfRule>
  </conditionalFormatting>
  <conditionalFormatting sqref="N10">
    <cfRule type="expression" priority="31" dxfId="0" stopIfTrue="1">
      <formula>L10:L111&gt;=544</formula>
    </cfRule>
  </conditionalFormatting>
  <conditionalFormatting sqref="O11">
    <cfRule type="expression" priority="191" dxfId="0" stopIfTrue="1">
      <formula>L11:L111&gt;=512</formula>
    </cfRule>
  </conditionalFormatting>
  <conditionalFormatting sqref="O10">
    <cfRule type="expression" priority="82" dxfId="0" stopIfTrue="1">
      <formula>L10:L111&gt;=512</formula>
    </cfRule>
  </conditionalFormatting>
  <conditionalFormatting sqref="P11">
    <cfRule type="expression" priority="192" dxfId="0" stopIfTrue="1">
      <formula>(C11:C111&gt;=72)*(D11:D111&gt;=72)*(E11:E111&gt;=72)*(F11:F111&gt;=60)*(G11:G111&gt;=42)*(H11:H111&gt;=30)*(I11:I111&gt;=18)*(J11:J111&gt;=18)</formula>
    </cfRule>
  </conditionalFormatting>
  <conditionalFormatting sqref="P10">
    <cfRule type="expression" priority="133" dxfId="0" stopIfTrue="1">
      <formula>(C10:C111&gt;=72)*(D10:D111&gt;=72)*(E10:E111&gt;=72)*(F10:F111&gt;=60)*(G10:G111&gt;=42)*(H10:H111&gt;=30)*(I10:I111&gt;=18)*(J10:J111&gt;=18)</formula>
    </cfRule>
  </conditionalFormatting>
  <conditionalFormatting sqref="C2:E111">
    <cfRule type="cellIs" priority="18" dxfId="0" operator="lessThan" stopIfTrue="1">
      <formula>72</formula>
    </cfRule>
  </conditionalFormatting>
  <conditionalFormatting sqref="I2:J111">
    <cfRule type="cellIs" priority="22" dxfId="0" operator="lessThan" stopIfTrue="1">
      <formula>18</formula>
    </cfRule>
  </conditionalFormatting>
  <conditionalFormatting sqref="P2">
    <cfRule type="expression" priority="196" dxfId="0" stopIfTrue="1">
      <formula>(C2:C221&gt;=72)*(D2:D221&gt;=72)*(E2:E221&gt;=72)*(F2:F221&gt;=60)*(G2:G221&gt;=42)*(H2:H221&gt;=30)*(I2:I221&gt;=18)*(J2:J221&gt;=18)</formula>
    </cfRule>
  </conditionalFormatting>
  <conditionalFormatting sqref="S2">
    <cfRule type="expression" priority="197" dxfId="0" stopIfTrue="1">
      <formula>(C2:C221&gt;=72)*(D2:D221&gt;=72)*(E2:E221&gt;=72)*(F2:F221&gt;=60)</formula>
    </cfRule>
  </conditionalFormatting>
  <conditionalFormatting sqref="N4">
    <cfRule type="expression" priority="198" dxfId="0" stopIfTrue="1">
      <formula>L4:L111&gt;=544</formula>
    </cfRule>
  </conditionalFormatting>
  <conditionalFormatting sqref="O4">
    <cfRule type="expression" priority="199" dxfId="0" stopIfTrue="1">
      <formula>L4:L111&gt;=512</formula>
    </cfRule>
  </conditionalFormatting>
  <conditionalFormatting sqref="P4">
    <cfRule type="expression" priority="200" dxfId="0" stopIfTrue="1">
      <formula>(C4:C111&gt;=72)*(D4:D111&gt;=72)*(E4:E111&gt;=72)*(F4:F111&gt;=60)*(G4:G111&gt;=42)*(H4:H111&gt;=30)*(I4:I111&gt;=18)*(J4:J111&gt;=18)</formula>
    </cfRule>
  </conditionalFormatting>
  <conditionalFormatting sqref="N5">
    <cfRule type="expression" priority="201" dxfId="0" stopIfTrue="1">
      <formula>L5:L111&gt;=544</formula>
    </cfRule>
  </conditionalFormatting>
  <conditionalFormatting sqref="O5">
    <cfRule type="expression" priority="202" dxfId="0" stopIfTrue="1">
      <formula>L5:L111&gt;=512</formula>
    </cfRule>
  </conditionalFormatting>
  <conditionalFormatting sqref="P5">
    <cfRule type="expression" priority="203" dxfId="0" stopIfTrue="1">
      <formula>(C5:C111&gt;=72)*(D5:D111&gt;=72)*(E5:E111&gt;=72)*(F5:F111&gt;=60)*(G5:G111&gt;=42)*(H5:H111&gt;=30)*(I5:I111&gt;=18)*(J5:J111&gt;=18)</formula>
    </cfRule>
  </conditionalFormatting>
  <conditionalFormatting sqref="N6">
    <cfRule type="expression" priority="204" dxfId="0" stopIfTrue="1">
      <formula>L6:L111&gt;=544</formula>
    </cfRule>
  </conditionalFormatting>
  <conditionalFormatting sqref="O6">
    <cfRule type="expression" priority="205" dxfId="0" stopIfTrue="1">
      <formula>L6:L111&gt;=512</formula>
    </cfRule>
  </conditionalFormatting>
  <conditionalFormatting sqref="P6">
    <cfRule type="expression" priority="206" dxfId="0" stopIfTrue="1">
      <formula>(C6:C111&gt;=72)*(D6:D111&gt;=72)*(E6:E111&gt;=72)*(F6:F111&gt;=60)*(G6:G111&gt;=42)*(H6:H111&gt;=30)*(I6:I111&gt;=18)*(J6:J111&gt;=18)</formula>
    </cfRule>
  </conditionalFormatting>
  <conditionalFormatting sqref="N7">
    <cfRule type="expression" priority="207" dxfId="0" stopIfTrue="1">
      <formula>L7:L111&gt;=544</formula>
    </cfRule>
  </conditionalFormatting>
  <conditionalFormatting sqref="O7">
    <cfRule type="expression" priority="208" dxfId="0" stopIfTrue="1">
      <formula>L7:L111&gt;=512</formula>
    </cfRule>
  </conditionalFormatting>
  <conditionalFormatting sqref="P7">
    <cfRule type="expression" priority="209" dxfId="0" stopIfTrue="1">
      <formula>(C7:C111&gt;=72)*(D7:D111&gt;=72)*(E7:E111&gt;=72)*(F7:F111&gt;=60)*(G7:G111&gt;=42)*(H7:H111&gt;=30)*(I7:I111&gt;=18)*(J7:J111&gt;=18)</formula>
    </cfRule>
  </conditionalFormatting>
  <conditionalFormatting sqref="N8">
    <cfRule type="expression" priority="210" dxfId="0" stopIfTrue="1">
      <formula>L8:L111&gt;=544</formula>
    </cfRule>
  </conditionalFormatting>
  <conditionalFormatting sqref="O8">
    <cfRule type="expression" priority="211" dxfId="0" stopIfTrue="1">
      <formula>L8:L111&gt;=512</formula>
    </cfRule>
  </conditionalFormatting>
  <conditionalFormatting sqref="P8">
    <cfRule type="expression" priority="212" dxfId="0" stopIfTrue="1">
      <formula>(C8:C111&gt;=72)*(D8:D111&gt;=72)*(E8:E111&gt;=72)*(F8:F111&gt;=60)*(G8:G111&gt;=42)*(H8:H111&gt;=30)*(I8:I111&gt;=18)*(J8:J111&gt;=18)</formula>
    </cfRule>
  </conditionalFormatting>
  <conditionalFormatting sqref="N9">
    <cfRule type="expression" priority="213" dxfId="0" stopIfTrue="1">
      <formula>L9:L111&gt;=544</formula>
    </cfRule>
  </conditionalFormatting>
  <conditionalFormatting sqref="O9">
    <cfRule type="expression" priority="214" dxfId="0" stopIfTrue="1">
      <formula>L9:L111&gt;=512</formula>
    </cfRule>
  </conditionalFormatting>
  <conditionalFormatting sqref="P9">
    <cfRule type="expression" priority="215" dxfId="0" stopIfTrue="1">
      <formula>(C9:C111&gt;=72)*(D9:D111&gt;=72)*(E9:E111&gt;=72)*(F9:F111&gt;=60)*(G9:G111&gt;=42)*(H9:H111&gt;=30)*(I9:I111&gt;=18)*(J9:J111&gt;=18)</formula>
    </cfRule>
  </conditionalFormatting>
  <conditionalFormatting sqref="N12">
    <cfRule type="expression" priority="222" dxfId="0" stopIfTrue="1">
      <formula>L12:L111&gt;=544</formula>
    </cfRule>
  </conditionalFormatting>
  <conditionalFormatting sqref="O12">
    <cfRule type="expression" priority="223" dxfId="0" stopIfTrue="1">
      <formula>L12:L111&gt;=512</formula>
    </cfRule>
  </conditionalFormatting>
  <conditionalFormatting sqref="P12">
    <cfRule type="expression" priority="224" dxfId="0" stopIfTrue="1">
      <formula>(C12:C111&gt;=72)*(D12:D111&gt;=72)*(E12:E111&gt;=72)*(F12:F111&gt;=60)*(G12:G111&gt;=42)*(H12:H111&gt;=30)*(I12:I111&gt;=18)*(J12:J111&gt;=18)</formula>
    </cfRule>
  </conditionalFormatting>
  <conditionalFormatting sqref="N13">
    <cfRule type="expression" priority="225" dxfId="0" stopIfTrue="1">
      <formula>L13:L111&gt;=544</formula>
    </cfRule>
  </conditionalFormatting>
  <conditionalFormatting sqref="O13">
    <cfRule type="expression" priority="226" dxfId="0" stopIfTrue="1">
      <formula>L13:L111&gt;=512</formula>
    </cfRule>
  </conditionalFormatting>
  <conditionalFormatting sqref="P13">
    <cfRule type="expression" priority="227" dxfId="0" stopIfTrue="1">
      <formula>(C13:C111&gt;=72)*(D13:D111&gt;=72)*(E13:E111&gt;=72)*(F13:F111&gt;=60)*(G13:G111&gt;=42)*(H13:H111&gt;=30)*(I13:I111&gt;=18)*(J13:J111&gt;=18)</formula>
    </cfRule>
  </conditionalFormatting>
  <conditionalFormatting sqref="N14">
    <cfRule type="expression" priority="228" dxfId="0" stopIfTrue="1">
      <formula>L14:L111&gt;=544</formula>
    </cfRule>
  </conditionalFormatting>
  <conditionalFormatting sqref="O14">
    <cfRule type="expression" priority="229" dxfId="0" stopIfTrue="1">
      <formula>L14:L111&gt;=512</formula>
    </cfRule>
  </conditionalFormatting>
  <conditionalFormatting sqref="P14">
    <cfRule type="expression" priority="230" dxfId="0" stopIfTrue="1">
      <formula>(C14:C111&gt;=72)*(D14:D111&gt;=72)*(E14:E111&gt;=72)*(F14:F111&gt;=60)*(G14:G111&gt;=42)*(H14:H111&gt;=30)*(I14:I111&gt;=18)*(J14:J111&gt;=18)</formula>
    </cfRule>
  </conditionalFormatting>
  <conditionalFormatting sqref="N15">
    <cfRule type="expression" priority="231" dxfId="0" stopIfTrue="1">
      <formula>L15:L111&gt;=544</formula>
    </cfRule>
  </conditionalFormatting>
  <conditionalFormatting sqref="O15">
    <cfRule type="expression" priority="232" dxfId="0" stopIfTrue="1">
      <formula>L15:L111&gt;=512</formula>
    </cfRule>
  </conditionalFormatting>
  <conditionalFormatting sqref="P15">
    <cfRule type="expression" priority="233" dxfId="0" stopIfTrue="1">
      <formula>(C15:C111&gt;=72)*(D15:D111&gt;=72)*(E15:E111&gt;=72)*(F15:F111&gt;=60)*(G15:G111&gt;=42)*(H15:H111&gt;=30)*(I15:I111&gt;=18)*(J15:J111&gt;=18)</formula>
    </cfRule>
  </conditionalFormatting>
  <conditionalFormatting sqref="N16">
    <cfRule type="expression" priority="234" dxfId="0" stopIfTrue="1">
      <formula>L16:L111&gt;=544</formula>
    </cfRule>
  </conditionalFormatting>
  <conditionalFormatting sqref="O16">
    <cfRule type="expression" priority="235" dxfId="0" stopIfTrue="1">
      <formula>L16:L111&gt;=512</formula>
    </cfRule>
  </conditionalFormatting>
  <conditionalFormatting sqref="P16">
    <cfRule type="expression" priority="236" dxfId="0" stopIfTrue="1">
      <formula>(C16:C111&gt;=72)*(D16:D111&gt;=72)*(E16:E111&gt;=72)*(F16:F111&gt;=60)*(G16:G111&gt;=42)*(H16:H111&gt;=30)*(I16:I111&gt;=18)*(J16:J111&gt;=18)</formula>
    </cfRule>
  </conditionalFormatting>
  <conditionalFormatting sqref="N17">
    <cfRule type="expression" priority="237" dxfId="0" stopIfTrue="1">
      <formula>L17:L111&gt;=544</formula>
    </cfRule>
  </conditionalFormatting>
  <conditionalFormatting sqref="O17">
    <cfRule type="expression" priority="238" dxfId="0" stopIfTrue="1">
      <formula>L17:L111&gt;=512</formula>
    </cfRule>
  </conditionalFormatting>
  <conditionalFormatting sqref="P17">
    <cfRule type="expression" priority="239" dxfId="0" stopIfTrue="1">
      <formula>(C17:C111&gt;=72)*(D17:D111&gt;=72)*(E17:E111&gt;=72)*(F17:F111&gt;=60)*(G17:G111&gt;=42)*(H17:H111&gt;=30)*(I17:I111&gt;=18)*(J17:J111&gt;=18)</formula>
    </cfRule>
  </conditionalFormatting>
  <conditionalFormatting sqref="N18">
    <cfRule type="expression" priority="240" dxfId="0" stopIfTrue="1">
      <formula>L18:L111&gt;=544</formula>
    </cfRule>
  </conditionalFormatting>
  <conditionalFormatting sqref="O18">
    <cfRule type="expression" priority="241" dxfId="0" stopIfTrue="1">
      <formula>L18:L111&gt;=512</formula>
    </cfRule>
  </conditionalFormatting>
  <conditionalFormatting sqref="P18">
    <cfRule type="expression" priority="242" dxfId="0" stopIfTrue="1">
      <formula>(C18:C111&gt;=72)*(D18:D111&gt;=72)*(E18:E111&gt;=72)*(F18:F111&gt;=60)*(G18:G111&gt;=42)*(H18:H111&gt;=30)*(I18:I111&gt;=18)*(J18:J111&gt;=18)</formula>
    </cfRule>
  </conditionalFormatting>
  <conditionalFormatting sqref="N19">
    <cfRule type="expression" priority="243" dxfId="0" stopIfTrue="1">
      <formula>L19:L111&gt;=544</formula>
    </cfRule>
  </conditionalFormatting>
  <conditionalFormatting sqref="O19">
    <cfRule type="expression" priority="244" dxfId="0" stopIfTrue="1">
      <formula>L19:L111&gt;=512</formula>
    </cfRule>
  </conditionalFormatting>
  <conditionalFormatting sqref="P19">
    <cfRule type="expression" priority="245" dxfId="0" stopIfTrue="1">
      <formula>(C19:C111&gt;=72)*(D19:D111&gt;=72)*(E19:E111&gt;=72)*(F19:F111&gt;=60)*(G19:G111&gt;=42)*(H19:H111&gt;=30)*(I19:I111&gt;=18)*(J19:J111&gt;=18)</formula>
    </cfRule>
  </conditionalFormatting>
  <conditionalFormatting sqref="N20">
    <cfRule type="expression" priority="246" dxfId="0" stopIfTrue="1">
      <formula>L20:L111&gt;=544</formula>
    </cfRule>
  </conditionalFormatting>
  <conditionalFormatting sqref="O20">
    <cfRule type="expression" priority="247" dxfId="0" stopIfTrue="1">
      <formula>L20:L111&gt;=512</formula>
    </cfRule>
  </conditionalFormatting>
  <conditionalFormatting sqref="P20">
    <cfRule type="expression" priority="248" dxfId="0" stopIfTrue="1">
      <formula>(C20:C111&gt;=72)*(D20:D111&gt;=72)*(E20:E111&gt;=72)*(F20:F111&gt;=60)*(G20:G111&gt;=42)*(H20:H111&gt;=30)*(I20:I111&gt;=18)*(J20:J111&gt;=18)</formula>
    </cfRule>
  </conditionalFormatting>
  <conditionalFormatting sqref="N21">
    <cfRule type="expression" priority="249" dxfId="0" stopIfTrue="1">
      <formula>L21:L111&gt;=544</formula>
    </cfRule>
  </conditionalFormatting>
  <conditionalFormatting sqref="O21">
    <cfRule type="expression" priority="250" dxfId="0" stopIfTrue="1">
      <formula>L21:L111&gt;=512</formula>
    </cfRule>
  </conditionalFormatting>
  <conditionalFormatting sqref="P21">
    <cfRule type="expression" priority="251" dxfId="0" stopIfTrue="1">
      <formula>(C21:C111&gt;=72)*(D21:D111&gt;=72)*(E21:E111&gt;=72)*(F21:F111&gt;=60)*(G21:G111&gt;=42)*(H21:H111&gt;=30)*(I21:I111&gt;=18)*(J21:J111&gt;=18)</formula>
    </cfRule>
  </conditionalFormatting>
  <conditionalFormatting sqref="N22">
    <cfRule type="expression" priority="252" dxfId="0" stopIfTrue="1">
      <formula>L22:L111&gt;=544</formula>
    </cfRule>
  </conditionalFormatting>
  <conditionalFormatting sqref="O22">
    <cfRule type="expression" priority="253" dxfId="0" stopIfTrue="1">
      <formula>L22:L111&gt;=512</formula>
    </cfRule>
  </conditionalFormatting>
  <conditionalFormatting sqref="P22">
    <cfRule type="expression" priority="254" dxfId="0" stopIfTrue="1">
      <formula>(C22:C111&gt;=72)*(D22:D111&gt;=72)*(E22:E111&gt;=72)*(F22:F111&gt;=60)*(G22:G111&gt;=42)*(H22:H111&gt;=30)*(I22:I111&gt;=18)*(J22:J111&gt;=18)</formula>
    </cfRule>
  </conditionalFormatting>
  <conditionalFormatting sqref="N23">
    <cfRule type="expression" priority="255" dxfId="0" stopIfTrue="1">
      <formula>L23:L111&gt;=544</formula>
    </cfRule>
  </conditionalFormatting>
  <conditionalFormatting sqref="O23">
    <cfRule type="expression" priority="256" dxfId="0" stopIfTrue="1">
      <formula>L23:L111&gt;=512</formula>
    </cfRule>
  </conditionalFormatting>
  <conditionalFormatting sqref="P23">
    <cfRule type="expression" priority="257" dxfId="0" stopIfTrue="1">
      <formula>(C23:C111&gt;=72)*(D23:D111&gt;=72)*(E23:E111&gt;=72)*(F23:F111&gt;=60)*(G23:G111&gt;=42)*(H23:H111&gt;=30)*(I23:I111&gt;=18)*(J23:J111&gt;=18)</formula>
    </cfRule>
  </conditionalFormatting>
  <conditionalFormatting sqref="N24">
    <cfRule type="expression" priority="258" dxfId="0" stopIfTrue="1">
      <formula>L24:L111&gt;=544</formula>
    </cfRule>
  </conditionalFormatting>
  <conditionalFormatting sqref="O24">
    <cfRule type="expression" priority="259" dxfId="0" stopIfTrue="1">
      <formula>L24:L111&gt;=512</formula>
    </cfRule>
  </conditionalFormatting>
  <conditionalFormatting sqref="P24">
    <cfRule type="expression" priority="260" dxfId="0" stopIfTrue="1">
      <formula>(C24:C111&gt;=72)*(D24:D111&gt;=72)*(E24:E111&gt;=72)*(F24:F111&gt;=60)*(G24:G111&gt;=42)*(H24:H111&gt;=30)*(I24:I111&gt;=18)*(J24:J111&gt;=18)</formula>
    </cfRule>
  </conditionalFormatting>
  <conditionalFormatting sqref="N25">
    <cfRule type="expression" priority="261" dxfId="0" stopIfTrue="1">
      <formula>L25:L111&gt;=544</formula>
    </cfRule>
  </conditionalFormatting>
  <conditionalFormatting sqref="O25">
    <cfRule type="expression" priority="262" dxfId="0" stopIfTrue="1">
      <formula>L25:L111&gt;=512</formula>
    </cfRule>
  </conditionalFormatting>
  <conditionalFormatting sqref="P25">
    <cfRule type="expression" priority="263" dxfId="0" stopIfTrue="1">
      <formula>(C25:C111&gt;=72)*(D25:D111&gt;=72)*(E25:E111&gt;=72)*(F25:F111&gt;=60)*(G25:G111&gt;=42)*(H25:H111&gt;=30)*(I25:I111&gt;=18)*(J25:J111&gt;=18)</formula>
    </cfRule>
  </conditionalFormatting>
  <conditionalFormatting sqref="N26">
    <cfRule type="expression" priority="264" dxfId="0" stopIfTrue="1">
      <formula>L26:L111&gt;=544</formula>
    </cfRule>
  </conditionalFormatting>
  <conditionalFormatting sqref="O26">
    <cfRule type="expression" priority="265" dxfId="0" stopIfTrue="1">
      <formula>L26:L111&gt;=512</formula>
    </cfRule>
  </conditionalFormatting>
  <conditionalFormatting sqref="P26">
    <cfRule type="expression" priority="266" dxfId="0" stopIfTrue="1">
      <formula>(C26:C111&gt;=72)*(D26:D111&gt;=72)*(E26:E111&gt;=72)*(F26:F111&gt;=60)*(G26:G111&gt;=42)*(H26:H111&gt;=30)*(I26:I111&gt;=18)*(J26:J111&gt;=18)</formula>
    </cfRule>
  </conditionalFormatting>
  <conditionalFormatting sqref="N27">
    <cfRule type="expression" priority="267" dxfId="0" stopIfTrue="1">
      <formula>L27:L111&gt;=544</formula>
    </cfRule>
  </conditionalFormatting>
  <conditionalFormatting sqref="O27">
    <cfRule type="expression" priority="268" dxfId="0" stopIfTrue="1">
      <formula>L27:L111&gt;=512</formula>
    </cfRule>
  </conditionalFormatting>
  <conditionalFormatting sqref="P27">
    <cfRule type="expression" priority="269" dxfId="0" stopIfTrue="1">
      <formula>(C27:C111&gt;=72)*(D27:D111&gt;=72)*(E27:E111&gt;=72)*(F27:F111&gt;=60)*(G27:G111&gt;=42)*(H27:H111&gt;=30)*(I27:I111&gt;=18)*(J27:J111&gt;=18)</formula>
    </cfRule>
  </conditionalFormatting>
  <conditionalFormatting sqref="N28">
    <cfRule type="expression" priority="270" dxfId="0" stopIfTrue="1">
      <formula>L28:L111&gt;=544</formula>
    </cfRule>
  </conditionalFormatting>
  <conditionalFormatting sqref="O28">
    <cfRule type="expression" priority="271" dxfId="0" stopIfTrue="1">
      <formula>L28:L111&gt;=512</formula>
    </cfRule>
  </conditionalFormatting>
  <conditionalFormatting sqref="P28">
    <cfRule type="expression" priority="272" dxfId="0" stopIfTrue="1">
      <formula>(C28:C111&gt;=72)*(D28:D111&gt;=72)*(E28:E111&gt;=72)*(F28:F111&gt;=60)*(G28:G111&gt;=42)*(H28:H111&gt;=30)*(I28:I111&gt;=18)*(J28:J111&gt;=18)</formula>
    </cfRule>
  </conditionalFormatting>
  <conditionalFormatting sqref="N29">
    <cfRule type="expression" priority="273" dxfId="0" stopIfTrue="1">
      <formula>L29:L111&gt;=544</formula>
    </cfRule>
  </conditionalFormatting>
  <conditionalFormatting sqref="O29">
    <cfRule type="expression" priority="274" dxfId="0" stopIfTrue="1">
      <formula>L29:L111&gt;=512</formula>
    </cfRule>
  </conditionalFormatting>
  <conditionalFormatting sqref="P29">
    <cfRule type="expression" priority="275" dxfId="0" stopIfTrue="1">
      <formula>(C29:C111&gt;=72)*(D29:D111&gt;=72)*(E29:E111&gt;=72)*(F29:F111&gt;=60)*(G29:G111&gt;=42)*(H29:H111&gt;=30)*(I29:I111&gt;=18)*(J29:J111&gt;=18)</formula>
    </cfRule>
  </conditionalFormatting>
  <conditionalFormatting sqref="N30">
    <cfRule type="expression" priority="276" dxfId="0" stopIfTrue="1">
      <formula>L30:L111&gt;=544</formula>
    </cfRule>
  </conditionalFormatting>
  <conditionalFormatting sqref="O30">
    <cfRule type="expression" priority="277" dxfId="0" stopIfTrue="1">
      <formula>L30:L111&gt;=512</formula>
    </cfRule>
  </conditionalFormatting>
  <conditionalFormatting sqref="P30">
    <cfRule type="expression" priority="278" dxfId="0" stopIfTrue="1">
      <formula>(C30:C111&gt;=72)*(D30:D111&gt;=72)*(E30:E111&gt;=72)*(F30:F111&gt;=60)*(G30:G111&gt;=42)*(H30:H111&gt;=30)*(I30:I111&gt;=18)*(J30:J111&gt;=18)</formula>
    </cfRule>
  </conditionalFormatting>
  <conditionalFormatting sqref="N31">
    <cfRule type="expression" priority="279" dxfId="0" stopIfTrue="1">
      <formula>L31:L111&gt;=544</formula>
    </cfRule>
  </conditionalFormatting>
  <conditionalFormatting sqref="O31">
    <cfRule type="expression" priority="280" dxfId="0" stopIfTrue="1">
      <formula>L31:L111&gt;=512</formula>
    </cfRule>
  </conditionalFormatting>
  <conditionalFormatting sqref="P31">
    <cfRule type="expression" priority="281" dxfId="0" stopIfTrue="1">
      <formula>(C31:C111&gt;=72)*(D31:D111&gt;=72)*(E31:E111&gt;=72)*(F31:F111&gt;=60)*(G31:G111&gt;=42)*(H31:H111&gt;=30)*(I31:I111&gt;=18)*(J31:J111&gt;=18)</formula>
    </cfRule>
  </conditionalFormatting>
  <conditionalFormatting sqref="N32">
    <cfRule type="expression" priority="282" dxfId="0" stopIfTrue="1">
      <formula>L32:L111&gt;=544</formula>
    </cfRule>
  </conditionalFormatting>
  <conditionalFormatting sqref="O32">
    <cfRule type="expression" priority="283" dxfId="0" stopIfTrue="1">
      <formula>L32:L111&gt;=512</formula>
    </cfRule>
  </conditionalFormatting>
  <conditionalFormatting sqref="P32">
    <cfRule type="expression" priority="284" dxfId="0" stopIfTrue="1">
      <formula>(C32:C111&gt;=72)*(D32:D111&gt;=72)*(E32:E111&gt;=72)*(F32:F111&gt;=60)*(G32:G111&gt;=42)*(H32:H111&gt;=30)*(I32:I111&gt;=18)*(J32:J111&gt;=18)</formula>
    </cfRule>
  </conditionalFormatting>
  <conditionalFormatting sqref="N33">
    <cfRule type="expression" priority="285" dxfId="0" stopIfTrue="1">
      <formula>L33:L111&gt;=544</formula>
    </cfRule>
  </conditionalFormatting>
  <conditionalFormatting sqref="O33">
    <cfRule type="expression" priority="286" dxfId="0" stopIfTrue="1">
      <formula>L33:L111&gt;=512</formula>
    </cfRule>
  </conditionalFormatting>
  <conditionalFormatting sqref="P33">
    <cfRule type="expression" priority="287" dxfId="0" stopIfTrue="1">
      <formula>(C33:C111&gt;=72)*(D33:D111&gt;=72)*(E33:E111&gt;=72)*(F33:F111&gt;=60)*(G33:G111&gt;=42)*(H33:H111&gt;=30)*(I33:I111&gt;=18)*(J33:J111&gt;=18)</formula>
    </cfRule>
  </conditionalFormatting>
  <conditionalFormatting sqref="N34">
    <cfRule type="expression" priority="288" dxfId="0" stopIfTrue="1">
      <formula>L34:L111&gt;=544</formula>
    </cfRule>
  </conditionalFormatting>
  <conditionalFormatting sqref="O34">
    <cfRule type="expression" priority="289" dxfId="0" stopIfTrue="1">
      <formula>L34:L111&gt;=512</formula>
    </cfRule>
  </conditionalFormatting>
  <conditionalFormatting sqref="P34">
    <cfRule type="expression" priority="290" dxfId="0" stopIfTrue="1">
      <formula>(C34:C111&gt;=72)*(D34:D111&gt;=72)*(E34:E111&gt;=72)*(F34:F111&gt;=60)*(G34:G111&gt;=42)*(H34:H111&gt;=30)*(I34:I111&gt;=18)*(J34:J111&gt;=18)</formula>
    </cfRule>
  </conditionalFormatting>
  <conditionalFormatting sqref="N35">
    <cfRule type="expression" priority="291" dxfId="0" stopIfTrue="1">
      <formula>L35:L111&gt;=544</formula>
    </cfRule>
  </conditionalFormatting>
  <conditionalFormatting sqref="O35">
    <cfRule type="expression" priority="292" dxfId="0" stopIfTrue="1">
      <formula>L35:L111&gt;=512</formula>
    </cfRule>
  </conditionalFormatting>
  <conditionalFormatting sqref="P35">
    <cfRule type="expression" priority="293" dxfId="0" stopIfTrue="1">
      <formula>(C35:C111&gt;=72)*(D35:D111&gt;=72)*(E35:E111&gt;=72)*(F35:F111&gt;=60)*(G35:G111&gt;=42)*(H35:H111&gt;=30)*(I35:I111&gt;=18)*(J35:J111&gt;=18)</formula>
    </cfRule>
  </conditionalFormatting>
  <conditionalFormatting sqref="N36">
    <cfRule type="expression" priority="294" dxfId="0" stopIfTrue="1">
      <formula>L36:L111&gt;=544</formula>
    </cfRule>
  </conditionalFormatting>
  <conditionalFormatting sqref="O36">
    <cfRule type="expression" priority="295" dxfId="0" stopIfTrue="1">
      <formula>L36:L111&gt;=512</formula>
    </cfRule>
  </conditionalFormatting>
  <conditionalFormatting sqref="P36">
    <cfRule type="expression" priority="296" dxfId="0" stopIfTrue="1">
      <formula>(C36:C111&gt;=72)*(D36:D111&gt;=72)*(E36:E111&gt;=72)*(F36:F111&gt;=60)*(G36:G111&gt;=42)*(H36:H111&gt;=30)*(I36:I111&gt;=18)*(J36:J111&gt;=18)</formula>
    </cfRule>
  </conditionalFormatting>
  <conditionalFormatting sqref="N37">
    <cfRule type="expression" priority="297" dxfId="0" stopIfTrue="1">
      <formula>L37:L111&gt;=544</formula>
    </cfRule>
  </conditionalFormatting>
  <conditionalFormatting sqref="O37">
    <cfRule type="expression" priority="298" dxfId="0" stopIfTrue="1">
      <formula>L37:L111&gt;=512</formula>
    </cfRule>
  </conditionalFormatting>
  <conditionalFormatting sqref="P37">
    <cfRule type="expression" priority="299" dxfId="0" stopIfTrue="1">
      <formula>(C37:C111&gt;=72)*(D37:D111&gt;=72)*(E37:E111&gt;=72)*(F37:F111&gt;=60)*(G37:G111&gt;=42)*(H37:H111&gt;=30)*(I37:I111&gt;=18)*(J37:J111&gt;=18)</formula>
    </cfRule>
  </conditionalFormatting>
  <conditionalFormatting sqref="N38">
    <cfRule type="expression" priority="300" dxfId="0" stopIfTrue="1">
      <formula>L38:L111&gt;=544</formula>
    </cfRule>
  </conditionalFormatting>
  <conditionalFormatting sqref="O38">
    <cfRule type="expression" priority="301" dxfId="0" stopIfTrue="1">
      <formula>L38:L111&gt;=512</formula>
    </cfRule>
  </conditionalFormatting>
  <conditionalFormatting sqref="P38">
    <cfRule type="expression" priority="302" dxfId="0" stopIfTrue="1">
      <formula>(C38:C111&gt;=72)*(D38:D111&gt;=72)*(E38:E111&gt;=72)*(F38:F111&gt;=60)*(G38:G111&gt;=42)*(H38:H111&gt;=30)*(I38:I111&gt;=18)*(J38:J111&gt;=18)</formula>
    </cfRule>
  </conditionalFormatting>
  <conditionalFormatting sqref="N39">
    <cfRule type="expression" priority="303" dxfId="0" stopIfTrue="1">
      <formula>L39:L111&gt;=544</formula>
    </cfRule>
  </conditionalFormatting>
  <conditionalFormatting sqref="O39">
    <cfRule type="expression" priority="304" dxfId="0" stopIfTrue="1">
      <formula>L39:L111&gt;=512</formula>
    </cfRule>
  </conditionalFormatting>
  <conditionalFormatting sqref="P39">
    <cfRule type="expression" priority="305" dxfId="0" stopIfTrue="1">
      <formula>(C39:C111&gt;=72)*(D39:D111&gt;=72)*(E39:E111&gt;=72)*(F39:F111&gt;=60)*(G39:G111&gt;=42)*(H39:H111&gt;=30)*(I39:I111&gt;=18)*(J39:J111&gt;=18)</formula>
    </cfRule>
  </conditionalFormatting>
  <conditionalFormatting sqref="N40">
    <cfRule type="expression" priority="306" dxfId="0" stopIfTrue="1">
      <formula>L40:L111&gt;=544</formula>
    </cfRule>
  </conditionalFormatting>
  <conditionalFormatting sqref="O40">
    <cfRule type="expression" priority="307" dxfId="0" stopIfTrue="1">
      <formula>L40:L111&gt;=512</formula>
    </cfRule>
  </conditionalFormatting>
  <conditionalFormatting sqref="P40">
    <cfRule type="expression" priority="308" dxfId="0" stopIfTrue="1">
      <formula>(C40:C111&gt;=72)*(D40:D111&gt;=72)*(E40:E111&gt;=72)*(F40:F111&gt;=60)*(G40:G111&gt;=42)*(H40:H111&gt;=30)*(I40:I111&gt;=18)*(J40:J111&gt;=18)</formula>
    </cfRule>
  </conditionalFormatting>
  <conditionalFormatting sqref="N41">
    <cfRule type="expression" priority="309" dxfId="0" stopIfTrue="1">
      <formula>L41:L111&gt;=544</formula>
    </cfRule>
  </conditionalFormatting>
  <conditionalFormatting sqref="O41">
    <cfRule type="expression" priority="310" dxfId="0" stopIfTrue="1">
      <formula>L41:L111&gt;=512</formula>
    </cfRule>
  </conditionalFormatting>
  <conditionalFormatting sqref="P41">
    <cfRule type="expression" priority="311" dxfId="0" stopIfTrue="1">
      <formula>(C41:C111&gt;=72)*(D41:D111&gt;=72)*(E41:E111&gt;=72)*(F41:F111&gt;=60)*(G41:G111&gt;=42)*(H41:H111&gt;=30)*(I41:I111&gt;=18)*(J41:J111&gt;=18)</formula>
    </cfRule>
  </conditionalFormatting>
  <conditionalFormatting sqref="N42">
    <cfRule type="expression" priority="312" dxfId="0" stopIfTrue="1">
      <formula>L42:L111&gt;=544</formula>
    </cfRule>
  </conditionalFormatting>
  <conditionalFormatting sqref="O42">
    <cfRule type="expression" priority="313" dxfId="0" stopIfTrue="1">
      <formula>L42:L111&gt;=512</formula>
    </cfRule>
  </conditionalFormatting>
  <conditionalFormatting sqref="P42">
    <cfRule type="expression" priority="314" dxfId="0" stopIfTrue="1">
      <formula>(C42:C111&gt;=72)*(D42:D111&gt;=72)*(E42:E111&gt;=72)*(F42:F111&gt;=60)*(G42:G111&gt;=42)*(H42:H111&gt;=30)*(I42:I111&gt;=18)*(J42:J111&gt;=18)</formula>
    </cfRule>
  </conditionalFormatting>
  <conditionalFormatting sqref="N43">
    <cfRule type="expression" priority="315" dxfId="0" stopIfTrue="1">
      <formula>L43:L111&gt;=544</formula>
    </cfRule>
  </conditionalFormatting>
  <conditionalFormatting sqref="O43">
    <cfRule type="expression" priority="316" dxfId="0" stopIfTrue="1">
      <formula>L43:L111&gt;=512</formula>
    </cfRule>
  </conditionalFormatting>
  <conditionalFormatting sqref="P43">
    <cfRule type="expression" priority="317" dxfId="0" stopIfTrue="1">
      <formula>(C43:C111&gt;=72)*(D43:D111&gt;=72)*(E43:E111&gt;=72)*(F43:F111&gt;=60)*(G43:G111&gt;=42)*(H43:H111&gt;=30)*(I43:I111&gt;=18)*(J43:J111&gt;=18)</formula>
    </cfRule>
  </conditionalFormatting>
  <conditionalFormatting sqref="N44">
    <cfRule type="expression" priority="318" dxfId="0" stopIfTrue="1">
      <formula>L44:L111&gt;=544</formula>
    </cfRule>
  </conditionalFormatting>
  <conditionalFormatting sqref="O44">
    <cfRule type="expression" priority="319" dxfId="0" stopIfTrue="1">
      <formula>L44:L111&gt;=512</formula>
    </cfRule>
  </conditionalFormatting>
  <conditionalFormatting sqref="P44">
    <cfRule type="expression" priority="320" dxfId="0" stopIfTrue="1">
      <formula>(C44:C111&gt;=72)*(D44:D111&gt;=72)*(E44:E111&gt;=72)*(F44:F111&gt;=60)*(G44:G111&gt;=42)*(H44:H111&gt;=30)*(I44:I111&gt;=18)*(J44:J111&gt;=18)</formula>
    </cfRule>
  </conditionalFormatting>
  <conditionalFormatting sqref="N45">
    <cfRule type="expression" priority="321" dxfId="0" stopIfTrue="1">
      <formula>L45:L111&gt;=544</formula>
    </cfRule>
  </conditionalFormatting>
  <conditionalFormatting sqref="O45">
    <cfRule type="expression" priority="322" dxfId="0" stopIfTrue="1">
      <formula>L45:L111&gt;=512</formula>
    </cfRule>
  </conditionalFormatting>
  <conditionalFormatting sqref="P45">
    <cfRule type="expression" priority="323" dxfId="0" stopIfTrue="1">
      <formula>(C45:C111&gt;=72)*(D45:D111&gt;=72)*(E45:E111&gt;=72)*(F45:F111&gt;=60)*(G45:G111&gt;=42)*(H45:H111&gt;=30)*(I45:I111&gt;=18)*(J45:J111&gt;=18)</formula>
    </cfRule>
  </conditionalFormatting>
  <conditionalFormatting sqref="N46">
    <cfRule type="expression" priority="324" dxfId="0" stopIfTrue="1">
      <formula>L46:L111&gt;=544</formula>
    </cfRule>
  </conditionalFormatting>
  <conditionalFormatting sqref="O46">
    <cfRule type="expression" priority="325" dxfId="0" stopIfTrue="1">
      <formula>L46:L111&gt;=512</formula>
    </cfRule>
  </conditionalFormatting>
  <conditionalFormatting sqref="P46">
    <cfRule type="expression" priority="326" dxfId="0" stopIfTrue="1">
      <formula>(C46:C111&gt;=72)*(D46:D111&gt;=72)*(E46:E111&gt;=72)*(F46:F111&gt;=60)*(G46:G111&gt;=42)*(H46:H111&gt;=30)*(I46:I111&gt;=18)*(J46:J111&gt;=18)</formula>
    </cfRule>
  </conditionalFormatting>
  <conditionalFormatting sqref="N47">
    <cfRule type="expression" priority="327" dxfId="0" stopIfTrue="1">
      <formula>L47:L111&gt;=544</formula>
    </cfRule>
  </conditionalFormatting>
  <conditionalFormatting sqref="O47">
    <cfRule type="expression" priority="328" dxfId="0" stopIfTrue="1">
      <formula>L47:L111&gt;=512</formula>
    </cfRule>
  </conditionalFormatting>
  <conditionalFormatting sqref="P47">
    <cfRule type="expression" priority="329" dxfId="0" stopIfTrue="1">
      <formula>(C47:C111&gt;=72)*(D47:D111&gt;=72)*(E47:E111&gt;=72)*(F47:F111&gt;=60)*(G47:G111&gt;=42)*(H47:H111&gt;=30)*(I47:I111&gt;=18)*(J47:J111&gt;=18)</formula>
    </cfRule>
  </conditionalFormatting>
  <conditionalFormatting sqref="N48">
    <cfRule type="expression" priority="330" dxfId="0" stopIfTrue="1">
      <formula>L48:L111&gt;=544</formula>
    </cfRule>
  </conditionalFormatting>
  <conditionalFormatting sqref="O48">
    <cfRule type="expression" priority="331" dxfId="0" stopIfTrue="1">
      <formula>L48:L111&gt;=512</formula>
    </cfRule>
  </conditionalFormatting>
  <conditionalFormatting sqref="P48">
    <cfRule type="expression" priority="332" dxfId="0" stopIfTrue="1">
      <formula>(C48:C111&gt;=72)*(D48:D111&gt;=72)*(E48:E111&gt;=72)*(F48:F111&gt;=60)*(G48:G111&gt;=42)*(H48:H111&gt;=30)*(I48:I111&gt;=18)*(J48:J111&gt;=18)</formula>
    </cfRule>
  </conditionalFormatting>
  <conditionalFormatting sqref="N49">
    <cfRule type="expression" priority="333" dxfId="0" stopIfTrue="1">
      <formula>L49:L111&gt;=544</formula>
    </cfRule>
  </conditionalFormatting>
  <conditionalFormatting sqref="O49">
    <cfRule type="expression" priority="334" dxfId="0" stopIfTrue="1">
      <formula>L49:L111&gt;=512</formula>
    </cfRule>
  </conditionalFormatting>
  <conditionalFormatting sqref="P49">
    <cfRule type="expression" priority="335" dxfId="0" stopIfTrue="1">
      <formula>(C49:C111&gt;=72)*(D49:D111&gt;=72)*(E49:E111&gt;=72)*(F49:F111&gt;=60)*(G49:G111&gt;=42)*(H49:H111&gt;=30)*(I49:I111&gt;=18)*(J49:J111&gt;=18)</formula>
    </cfRule>
  </conditionalFormatting>
  <conditionalFormatting sqref="N50">
    <cfRule type="expression" priority="336" dxfId="0" stopIfTrue="1">
      <formula>L50:L111&gt;=544</formula>
    </cfRule>
  </conditionalFormatting>
  <conditionalFormatting sqref="O50">
    <cfRule type="expression" priority="337" dxfId="0" stopIfTrue="1">
      <formula>L50:L111&gt;=512</formula>
    </cfRule>
  </conditionalFormatting>
  <conditionalFormatting sqref="P50">
    <cfRule type="expression" priority="338" dxfId="0" stopIfTrue="1">
      <formula>(C50:C111&gt;=72)*(D50:D111&gt;=72)*(E50:E111&gt;=72)*(F50:F111&gt;=60)*(G50:G111&gt;=42)*(H50:H111&gt;=30)*(I50:I111&gt;=18)*(J50:J111&gt;=18)</formula>
    </cfRule>
  </conditionalFormatting>
  <conditionalFormatting sqref="N51">
    <cfRule type="expression" priority="339" dxfId="0" stopIfTrue="1">
      <formula>L51:L111&gt;=544</formula>
    </cfRule>
  </conditionalFormatting>
  <conditionalFormatting sqref="O51">
    <cfRule type="expression" priority="340" dxfId="0" stopIfTrue="1">
      <formula>L51:L111&gt;=512</formula>
    </cfRule>
  </conditionalFormatting>
  <conditionalFormatting sqref="P51">
    <cfRule type="expression" priority="341" dxfId="0" stopIfTrue="1">
      <formula>(C51:C111&gt;=72)*(D51:D111&gt;=72)*(E51:E111&gt;=72)*(F51:F111&gt;=60)*(G51:G111&gt;=42)*(H51:H111&gt;=30)*(I51:I111&gt;=18)*(J51:J111&gt;=18)</formula>
    </cfRule>
  </conditionalFormatting>
  <conditionalFormatting sqref="N52">
    <cfRule type="expression" priority="342" dxfId="0" stopIfTrue="1">
      <formula>L52:L111&gt;=544</formula>
    </cfRule>
  </conditionalFormatting>
  <conditionalFormatting sqref="O52">
    <cfRule type="expression" priority="343" dxfId="0" stopIfTrue="1">
      <formula>L52:L111&gt;=512</formula>
    </cfRule>
  </conditionalFormatting>
  <conditionalFormatting sqref="P52">
    <cfRule type="expression" priority="344" dxfId="0" stopIfTrue="1">
      <formula>(C52:C111&gt;=72)*(D52:D111&gt;=72)*(E52:E111&gt;=72)*(F52:F111&gt;=60)*(G52:G111&gt;=42)*(H52:H111&gt;=30)*(I52:I111&gt;=18)*(J52:J111&gt;=18)</formula>
    </cfRule>
  </conditionalFormatting>
  <conditionalFormatting sqref="N53">
    <cfRule type="expression" priority="345" dxfId="0" stopIfTrue="1">
      <formula>L53:L111&gt;=544</formula>
    </cfRule>
  </conditionalFormatting>
  <conditionalFormatting sqref="O53">
    <cfRule type="expression" priority="346" dxfId="0" stopIfTrue="1">
      <formula>L53:L111&gt;=512</formula>
    </cfRule>
  </conditionalFormatting>
  <conditionalFormatting sqref="P53">
    <cfRule type="expression" priority="347" dxfId="0" stopIfTrue="1">
      <formula>(C53:C111&gt;=72)*(D53:D111&gt;=72)*(E53:E111&gt;=72)*(F53:F111&gt;=60)*(G53:G111&gt;=42)*(H53:H111&gt;=30)*(I53:I111&gt;=18)*(J53:J111&gt;=18)</formula>
    </cfRule>
  </conditionalFormatting>
  <conditionalFormatting sqref="N54">
    <cfRule type="expression" priority="348" dxfId="0" stopIfTrue="1">
      <formula>L54:L111&gt;=544</formula>
    </cfRule>
  </conditionalFormatting>
  <conditionalFormatting sqref="O54">
    <cfRule type="expression" priority="349" dxfId="0" stopIfTrue="1">
      <formula>L54:L111&gt;=512</formula>
    </cfRule>
  </conditionalFormatting>
  <conditionalFormatting sqref="P54">
    <cfRule type="expression" priority="350" dxfId="0" stopIfTrue="1">
      <formula>(C54:C111&gt;=72)*(D54:D111&gt;=72)*(E54:E111&gt;=72)*(F54:F111&gt;=60)*(G54:G111&gt;=42)*(H54:H111&gt;=30)*(I54:I111&gt;=18)*(J54:J111&gt;=18)</formula>
    </cfRule>
  </conditionalFormatting>
  <conditionalFormatting sqref="N55:N111">
    <cfRule type="expression" priority="351" dxfId="0" stopIfTrue="1">
      <formula>L55:L111&gt;=544</formula>
    </cfRule>
  </conditionalFormatting>
  <conditionalFormatting sqref="O55:O111">
    <cfRule type="expression" priority="352" dxfId="0" stopIfTrue="1">
      <formula>L55:L111&gt;=512</formula>
    </cfRule>
  </conditionalFormatting>
  <conditionalFormatting sqref="P55:P111">
    <cfRule type="expression" priority="353" dxfId="0" stopIfTrue="1">
      <formula>(C55:C111&gt;=72)*(D55:D111&gt;=72)*(E55:E111&gt;=72)*(F55:F111&gt;=60)*(G55:G111&gt;=42)*(H55:H111&gt;=30)*(I55:I111&gt;=18)*(J55:J111&gt;=18)</formula>
    </cfRule>
  </conditionalFormatting>
  <conditionalFormatting sqref="Q3:Q111">
    <cfRule type="expression" priority="354" dxfId="0" stopIfTrue="1">
      <formula>K3:K111&gt;=391</formula>
    </cfRule>
  </conditionalFormatting>
  <conditionalFormatting sqref="R3:R111">
    <cfRule type="expression" priority="355" dxfId="0" stopIfTrue="1">
      <formula>K3:K111&gt;=368</formula>
    </cfRule>
  </conditionalFormatting>
  <conditionalFormatting sqref="S3:S111">
    <cfRule type="expression" priority="356" dxfId="0" stopIfTrue="1">
      <formula>(C3:C111&gt;=72)*(D3:D111&gt;=72)*(E3:E111&gt;=72)*(F3:F111&gt;=60)</formula>
    </cfRule>
  </conditionalFormatting>
  <conditionalFormatting sqref="G2">
    <cfRule type="cellIs" priority="2" dxfId="0" operator="lessThan" stopIfTrue="1">
      <formula>30</formula>
    </cfRule>
  </conditionalFormatting>
  <conditionalFormatting sqref="H2">
    <cfRule type="cellIs" priority="1" dxfId="0" operator="lessThan" stopIfTrue="1">
      <formula>18</formula>
    </cfRule>
  </conditionalFormatting>
  <printOptions/>
  <pageMargins left="0.75" right="0.75" top="0.51" bottom="0.58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1" sqref="A1:N1"/>
    </sheetView>
  </sheetViews>
  <sheetFormatPr defaultColWidth="5.75390625" defaultRowHeight="14.25"/>
  <cols>
    <col min="1" max="1" width="8.875" style="14" customWidth="1"/>
    <col min="2" max="2" width="7.625" style="14" customWidth="1"/>
    <col min="3" max="6" width="5.50390625" style="11" customWidth="1"/>
    <col min="7" max="7" width="6.125" style="11" customWidth="1"/>
    <col min="8" max="9" width="5.25390625" style="11" customWidth="1"/>
    <col min="10" max="10" width="6.625" style="11" customWidth="1"/>
    <col min="11" max="11" width="5.625" style="11" customWidth="1"/>
    <col min="12" max="12" width="5.75390625" style="11" customWidth="1"/>
    <col min="13" max="13" width="4.125" style="11" customWidth="1"/>
    <col min="14" max="14" width="3.25390625" style="11" customWidth="1"/>
    <col min="15" max="17" width="2.50390625" style="11" customWidth="1"/>
    <col min="18" max="16384" width="5.75390625" style="5" customWidth="1"/>
  </cols>
  <sheetData>
    <row r="1" spans="1:17" ht="78" customHeight="1">
      <c r="A1" s="99" t="s">
        <v>309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8"/>
      <c r="O1" s="12" t="s">
        <v>41</v>
      </c>
      <c r="P1" s="12" t="s">
        <v>42</v>
      </c>
      <c r="Q1" s="12" t="s">
        <v>43</v>
      </c>
    </row>
    <row r="2" spans="1:17" s="1" customFormat="1" ht="41.25" customHeight="1">
      <c r="A2" s="24" t="s">
        <v>33</v>
      </c>
      <c r="B2" s="25" t="s">
        <v>7</v>
      </c>
      <c r="C2" s="24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4" t="s">
        <v>14</v>
      </c>
      <c r="I2" s="24" t="s">
        <v>13</v>
      </c>
      <c r="J2" s="24" t="s">
        <v>305</v>
      </c>
      <c r="K2" s="24" t="s">
        <v>45</v>
      </c>
      <c r="L2" s="24" t="s">
        <v>16</v>
      </c>
      <c r="M2" s="24" t="s">
        <v>17</v>
      </c>
      <c r="N2" s="24" t="s">
        <v>46</v>
      </c>
      <c r="O2" s="6">
        <f>COUNTIF(K3:K41,"&gt;=391")</f>
        <v>0</v>
      </c>
      <c r="P2" s="6">
        <f>COUNTIF(K3:K41,"&gt;=368")</f>
        <v>1</v>
      </c>
      <c r="Q2" s="6">
        <f>SUMPRODUCT(($C$3:$C$41&gt;=72)*($D$3:$D$41&gt;=72)*($E$3:$E$41&gt;=72)*($F$3:$F$41&gt;=60))</f>
        <v>2</v>
      </c>
    </row>
    <row r="3" spans="1:17" ht="16.5" customHeight="1">
      <c r="A3" s="72">
        <v>1808101</v>
      </c>
      <c r="B3" s="70" t="s">
        <v>198</v>
      </c>
      <c r="C3" s="69">
        <v>103</v>
      </c>
      <c r="D3" s="69">
        <v>104</v>
      </c>
      <c r="E3" s="69">
        <v>115</v>
      </c>
      <c r="F3" s="69">
        <v>61</v>
      </c>
      <c r="G3" s="69">
        <v>45</v>
      </c>
      <c r="H3" s="69">
        <v>24.5</v>
      </c>
      <c r="I3" s="69">
        <v>28</v>
      </c>
      <c r="J3" s="69">
        <v>85</v>
      </c>
      <c r="K3" s="13">
        <f>SUM(C3:F3)</f>
        <v>383</v>
      </c>
      <c r="L3" s="13">
        <f>SUM(C3:J3)</f>
        <v>565.5</v>
      </c>
      <c r="M3" s="13"/>
      <c r="N3" s="9">
        <v>1</v>
      </c>
      <c r="O3" s="9"/>
      <c r="P3" s="9"/>
      <c r="Q3" s="9"/>
    </row>
    <row r="4" spans="1:17" ht="16.5" customHeight="1">
      <c r="A4" s="72">
        <v>1808102</v>
      </c>
      <c r="B4" s="70" t="s">
        <v>197</v>
      </c>
      <c r="C4" s="69">
        <v>92</v>
      </c>
      <c r="D4" s="69">
        <v>103</v>
      </c>
      <c r="E4" s="69">
        <v>113.5</v>
      </c>
      <c r="F4" s="69">
        <v>54</v>
      </c>
      <c r="G4" s="69">
        <v>42</v>
      </c>
      <c r="H4" s="69">
        <v>25.5</v>
      </c>
      <c r="I4" s="69">
        <v>29</v>
      </c>
      <c r="J4" s="69">
        <v>98</v>
      </c>
      <c r="K4" s="13">
        <f>SUM(C4:F4)</f>
        <v>362.5</v>
      </c>
      <c r="L4" s="13">
        <f aca="true" t="shared" si="0" ref="L4:L37">SUM(C4:J4)</f>
        <v>557</v>
      </c>
      <c r="M4" s="13"/>
      <c r="N4" s="9">
        <v>2</v>
      </c>
      <c r="O4" s="9"/>
      <c r="P4" s="9"/>
      <c r="Q4" s="9"/>
    </row>
    <row r="5" spans="1:17" ht="16.5" customHeight="1">
      <c r="A5" s="72">
        <v>1808110</v>
      </c>
      <c r="B5" s="70" t="s">
        <v>200</v>
      </c>
      <c r="C5" s="69">
        <v>93</v>
      </c>
      <c r="D5" s="69">
        <v>102</v>
      </c>
      <c r="E5" s="69">
        <v>104</v>
      </c>
      <c r="F5" s="69">
        <v>50</v>
      </c>
      <c r="G5" s="69">
        <v>40</v>
      </c>
      <c r="H5" s="69">
        <v>22.5</v>
      </c>
      <c r="I5" s="69">
        <v>29</v>
      </c>
      <c r="J5" s="69">
        <v>85</v>
      </c>
      <c r="K5" s="13">
        <f>SUM(C5:F5)</f>
        <v>349</v>
      </c>
      <c r="L5" s="13">
        <f t="shared" si="0"/>
        <v>525.5</v>
      </c>
      <c r="M5" s="13"/>
      <c r="N5" s="9">
        <v>3</v>
      </c>
      <c r="O5" s="9"/>
      <c r="P5" s="9"/>
      <c r="Q5" s="9"/>
    </row>
    <row r="6" spans="1:17" ht="16.5" customHeight="1">
      <c r="A6" s="72">
        <v>1808112</v>
      </c>
      <c r="B6" s="70" t="s">
        <v>209</v>
      </c>
      <c r="C6" s="69">
        <v>93</v>
      </c>
      <c r="D6" s="69">
        <v>91</v>
      </c>
      <c r="E6" s="69">
        <v>108</v>
      </c>
      <c r="F6" s="69">
        <v>51</v>
      </c>
      <c r="G6" s="69">
        <v>37</v>
      </c>
      <c r="H6" s="69">
        <v>26</v>
      </c>
      <c r="I6" s="69">
        <v>27</v>
      </c>
      <c r="J6" s="69">
        <v>81</v>
      </c>
      <c r="K6" s="13">
        <f>SUM(C6:F6)</f>
        <v>343</v>
      </c>
      <c r="L6" s="13">
        <f t="shared" si="0"/>
        <v>514</v>
      </c>
      <c r="M6" s="13"/>
      <c r="N6" s="9">
        <v>4</v>
      </c>
      <c r="O6" s="9"/>
      <c r="P6" s="9"/>
      <c r="Q6" s="9"/>
    </row>
    <row r="7" spans="1:17" ht="16.5" customHeight="1">
      <c r="A7" s="72">
        <v>1808109</v>
      </c>
      <c r="B7" s="70" t="s">
        <v>237</v>
      </c>
      <c r="C7" s="69">
        <v>84</v>
      </c>
      <c r="D7" s="69">
        <v>96</v>
      </c>
      <c r="E7" s="69">
        <v>111.5</v>
      </c>
      <c r="F7" s="69">
        <v>53</v>
      </c>
      <c r="G7" s="69">
        <v>38</v>
      </c>
      <c r="H7" s="69">
        <v>23</v>
      </c>
      <c r="I7" s="69">
        <v>27</v>
      </c>
      <c r="J7" s="69">
        <v>80</v>
      </c>
      <c r="K7" s="13">
        <f>SUM(C7:F7)</f>
        <v>344.5</v>
      </c>
      <c r="L7" s="13">
        <f t="shared" si="0"/>
        <v>512.5</v>
      </c>
      <c r="M7" s="13"/>
      <c r="N7" s="9">
        <v>5</v>
      </c>
      <c r="O7" s="9"/>
      <c r="P7" s="9"/>
      <c r="Q7" s="9"/>
    </row>
    <row r="8" spans="1:17" ht="16.5" customHeight="1">
      <c r="A8" s="72">
        <v>1808118</v>
      </c>
      <c r="B8" s="70" t="s">
        <v>238</v>
      </c>
      <c r="C8" s="69">
        <v>93</v>
      </c>
      <c r="D8" s="69">
        <v>87</v>
      </c>
      <c r="E8" s="69">
        <v>95</v>
      </c>
      <c r="F8" s="69">
        <v>56</v>
      </c>
      <c r="G8" s="69">
        <v>43</v>
      </c>
      <c r="H8" s="69">
        <v>24</v>
      </c>
      <c r="I8" s="69">
        <v>28</v>
      </c>
      <c r="J8" s="69">
        <v>86</v>
      </c>
      <c r="K8" s="13">
        <f aca="true" t="shared" si="1" ref="K8:K17">SUM(C8:F8)</f>
        <v>331</v>
      </c>
      <c r="L8" s="13">
        <f t="shared" si="0"/>
        <v>512</v>
      </c>
      <c r="M8" s="13"/>
      <c r="N8" s="9">
        <v>6</v>
      </c>
      <c r="O8" s="9"/>
      <c r="P8" s="9"/>
      <c r="Q8" s="9"/>
    </row>
    <row r="9" spans="1:17" ht="16.5" customHeight="1">
      <c r="A9" s="72">
        <v>1808119</v>
      </c>
      <c r="B9" s="70" t="s">
        <v>219</v>
      </c>
      <c r="C9" s="69">
        <v>94</v>
      </c>
      <c r="D9" s="69">
        <v>89</v>
      </c>
      <c r="E9" s="69">
        <v>95.5</v>
      </c>
      <c r="F9" s="69">
        <v>61</v>
      </c>
      <c r="G9" s="69">
        <v>47</v>
      </c>
      <c r="H9" s="69">
        <v>25</v>
      </c>
      <c r="I9" s="69">
        <v>26</v>
      </c>
      <c r="J9" s="69">
        <v>73</v>
      </c>
      <c r="K9" s="13">
        <f t="shared" si="1"/>
        <v>339.5</v>
      </c>
      <c r="L9" s="13">
        <f t="shared" si="0"/>
        <v>510.5</v>
      </c>
      <c r="M9" s="13"/>
      <c r="N9" s="9">
        <v>7</v>
      </c>
      <c r="O9" s="9"/>
      <c r="P9" s="9"/>
      <c r="Q9" s="9"/>
    </row>
    <row r="10" spans="1:17" ht="16.5" customHeight="1">
      <c r="A10" s="72">
        <v>1808115</v>
      </c>
      <c r="B10" s="70" t="s">
        <v>228</v>
      </c>
      <c r="C10" s="69">
        <v>92</v>
      </c>
      <c r="D10" s="69">
        <v>83</v>
      </c>
      <c r="E10" s="69">
        <v>110.5</v>
      </c>
      <c r="F10" s="69">
        <v>50</v>
      </c>
      <c r="G10" s="69">
        <v>37</v>
      </c>
      <c r="H10" s="69">
        <v>23.5</v>
      </c>
      <c r="I10" s="69">
        <v>27</v>
      </c>
      <c r="J10" s="69">
        <v>82</v>
      </c>
      <c r="K10" s="13">
        <f t="shared" si="1"/>
        <v>335.5</v>
      </c>
      <c r="L10" s="13">
        <f t="shared" si="0"/>
        <v>505</v>
      </c>
      <c r="M10" s="13"/>
      <c r="N10" s="9">
        <v>8</v>
      </c>
      <c r="O10" s="9"/>
      <c r="P10" s="9"/>
      <c r="Q10" s="9"/>
    </row>
    <row r="11" spans="1:17" ht="16.5" customHeight="1">
      <c r="A11" s="72">
        <v>1808128</v>
      </c>
      <c r="B11" s="70" t="s">
        <v>234</v>
      </c>
      <c r="C11" s="69">
        <v>89</v>
      </c>
      <c r="D11" s="69">
        <v>99</v>
      </c>
      <c r="E11" s="69">
        <v>95.5</v>
      </c>
      <c r="F11" s="69">
        <v>53</v>
      </c>
      <c r="G11" s="69">
        <v>38</v>
      </c>
      <c r="H11" s="69">
        <v>23.5</v>
      </c>
      <c r="I11" s="69">
        <v>25</v>
      </c>
      <c r="J11" s="69">
        <v>80</v>
      </c>
      <c r="K11" s="13">
        <f t="shared" si="1"/>
        <v>336.5</v>
      </c>
      <c r="L11" s="13">
        <f t="shared" si="0"/>
        <v>503</v>
      </c>
      <c r="M11" s="13"/>
      <c r="N11" s="9">
        <v>9</v>
      </c>
      <c r="O11" s="9"/>
      <c r="P11" s="9"/>
      <c r="Q11" s="9"/>
    </row>
    <row r="12" spans="1:17" ht="16.5" customHeight="1">
      <c r="A12" s="72">
        <v>1808104</v>
      </c>
      <c r="B12" s="70" t="s">
        <v>205</v>
      </c>
      <c r="C12" s="69">
        <v>88</v>
      </c>
      <c r="D12" s="69">
        <v>95</v>
      </c>
      <c r="E12" s="69">
        <v>99</v>
      </c>
      <c r="F12" s="69">
        <v>59</v>
      </c>
      <c r="G12" s="69">
        <v>41</v>
      </c>
      <c r="H12" s="69">
        <v>24</v>
      </c>
      <c r="I12" s="69">
        <v>26</v>
      </c>
      <c r="J12" s="69">
        <v>68</v>
      </c>
      <c r="K12" s="13">
        <f t="shared" si="1"/>
        <v>341</v>
      </c>
      <c r="L12" s="13">
        <f t="shared" si="0"/>
        <v>500</v>
      </c>
      <c r="M12" s="13"/>
      <c r="N12" s="9">
        <v>10</v>
      </c>
      <c r="O12" s="9"/>
      <c r="P12" s="9"/>
      <c r="Q12" s="9"/>
    </row>
    <row r="13" spans="1:17" ht="16.5" customHeight="1">
      <c r="A13" s="72">
        <v>1808103</v>
      </c>
      <c r="B13" s="70" t="s">
        <v>222</v>
      </c>
      <c r="C13" s="69">
        <v>90</v>
      </c>
      <c r="D13" s="69">
        <v>86</v>
      </c>
      <c r="E13" s="69">
        <v>106.5</v>
      </c>
      <c r="F13" s="69">
        <v>49</v>
      </c>
      <c r="G13" s="69">
        <v>40</v>
      </c>
      <c r="H13" s="69">
        <v>20.5</v>
      </c>
      <c r="I13" s="69">
        <v>27</v>
      </c>
      <c r="J13" s="69">
        <v>72</v>
      </c>
      <c r="K13" s="13">
        <f t="shared" si="1"/>
        <v>331.5</v>
      </c>
      <c r="L13" s="13">
        <f t="shared" si="0"/>
        <v>491</v>
      </c>
      <c r="M13" s="13"/>
      <c r="N13" s="9">
        <v>11</v>
      </c>
      <c r="O13" s="9"/>
      <c r="P13" s="9"/>
      <c r="Q13" s="9"/>
    </row>
    <row r="14" spans="1:17" ht="16.5" customHeight="1">
      <c r="A14" s="72">
        <v>1808113</v>
      </c>
      <c r="B14" s="70" t="s">
        <v>223</v>
      </c>
      <c r="C14" s="69">
        <v>94</v>
      </c>
      <c r="D14" s="69">
        <v>80</v>
      </c>
      <c r="E14" s="69">
        <v>105</v>
      </c>
      <c r="F14" s="69">
        <v>48</v>
      </c>
      <c r="G14" s="69">
        <v>39</v>
      </c>
      <c r="H14" s="69">
        <v>26</v>
      </c>
      <c r="I14" s="69">
        <v>25</v>
      </c>
      <c r="J14" s="69">
        <v>74</v>
      </c>
      <c r="K14" s="13">
        <f t="shared" si="1"/>
        <v>327</v>
      </c>
      <c r="L14" s="13">
        <f t="shared" si="0"/>
        <v>491</v>
      </c>
      <c r="M14" s="13"/>
      <c r="N14" s="9">
        <v>12</v>
      </c>
      <c r="O14" s="9"/>
      <c r="P14" s="9"/>
      <c r="Q14" s="9"/>
    </row>
    <row r="15" spans="1:17" ht="16.5" customHeight="1">
      <c r="A15" s="72">
        <v>1808105</v>
      </c>
      <c r="B15" s="70" t="s">
        <v>251</v>
      </c>
      <c r="C15" s="69">
        <v>90</v>
      </c>
      <c r="D15" s="69">
        <v>83</v>
      </c>
      <c r="E15" s="69">
        <v>94.5</v>
      </c>
      <c r="F15" s="69">
        <v>52</v>
      </c>
      <c r="G15" s="69">
        <v>37</v>
      </c>
      <c r="H15" s="69">
        <v>25</v>
      </c>
      <c r="I15" s="69">
        <v>28</v>
      </c>
      <c r="J15" s="69">
        <v>77</v>
      </c>
      <c r="K15" s="13">
        <f t="shared" si="1"/>
        <v>319.5</v>
      </c>
      <c r="L15" s="13">
        <f t="shared" si="0"/>
        <v>486.5</v>
      </c>
      <c r="M15" s="13"/>
      <c r="N15" s="9">
        <v>13</v>
      </c>
      <c r="O15" s="9"/>
      <c r="P15" s="9"/>
      <c r="Q15" s="9"/>
    </row>
    <row r="16" spans="1:17" ht="16.5" customHeight="1">
      <c r="A16" s="72">
        <v>1808124</v>
      </c>
      <c r="B16" s="70" t="s">
        <v>231</v>
      </c>
      <c r="C16" s="69">
        <v>86</v>
      </c>
      <c r="D16" s="69">
        <v>83</v>
      </c>
      <c r="E16" s="69">
        <v>105</v>
      </c>
      <c r="F16" s="69">
        <v>50</v>
      </c>
      <c r="G16" s="69">
        <v>39</v>
      </c>
      <c r="H16" s="69">
        <v>26.5</v>
      </c>
      <c r="I16" s="69">
        <v>28</v>
      </c>
      <c r="J16" s="69">
        <v>67</v>
      </c>
      <c r="K16" s="13">
        <f t="shared" si="1"/>
        <v>324</v>
      </c>
      <c r="L16" s="13">
        <f t="shared" si="0"/>
        <v>484.5</v>
      </c>
      <c r="M16" s="13"/>
      <c r="N16" s="9">
        <v>14</v>
      </c>
      <c r="O16" s="9"/>
      <c r="P16" s="9"/>
      <c r="Q16" s="9"/>
    </row>
    <row r="17" spans="1:17" ht="16.5" customHeight="1">
      <c r="A17" s="72">
        <v>1808130</v>
      </c>
      <c r="B17" s="70" t="s">
        <v>229</v>
      </c>
      <c r="C17" s="69">
        <v>81</v>
      </c>
      <c r="D17" s="69">
        <v>81</v>
      </c>
      <c r="E17" s="69">
        <v>104</v>
      </c>
      <c r="F17" s="69">
        <v>51</v>
      </c>
      <c r="G17" s="69">
        <v>42</v>
      </c>
      <c r="H17" s="69">
        <v>23</v>
      </c>
      <c r="I17" s="69">
        <v>25</v>
      </c>
      <c r="J17" s="69">
        <v>77</v>
      </c>
      <c r="K17" s="13">
        <f t="shared" si="1"/>
        <v>317</v>
      </c>
      <c r="L17" s="13">
        <f t="shared" si="0"/>
        <v>484</v>
      </c>
      <c r="M17" s="13"/>
      <c r="N17" s="9">
        <v>15</v>
      </c>
      <c r="O17" s="9"/>
      <c r="P17" s="9"/>
      <c r="Q17" s="9"/>
    </row>
    <row r="18" spans="1:17" ht="16.5" customHeight="1">
      <c r="A18" s="72">
        <v>1808125</v>
      </c>
      <c r="B18" s="70" t="s">
        <v>233</v>
      </c>
      <c r="C18" s="69">
        <v>88</v>
      </c>
      <c r="D18" s="69">
        <v>80</v>
      </c>
      <c r="E18" s="69">
        <v>90.5</v>
      </c>
      <c r="F18" s="69">
        <v>57</v>
      </c>
      <c r="G18" s="69">
        <v>34</v>
      </c>
      <c r="H18" s="69">
        <v>26</v>
      </c>
      <c r="I18" s="69">
        <v>26</v>
      </c>
      <c r="J18" s="69">
        <v>78</v>
      </c>
      <c r="K18" s="13">
        <f aca="true" t="shared" si="2" ref="K18:K41">SUM(C18:F18)</f>
        <v>315.5</v>
      </c>
      <c r="L18" s="13">
        <f t="shared" si="0"/>
        <v>479.5</v>
      </c>
      <c r="M18" s="13"/>
      <c r="N18" s="9">
        <v>16</v>
      </c>
      <c r="O18" s="9"/>
      <c r="P18" s="9"/>
      <c r="Q18" s="9"/>
    </row>
    <row r="19" spans="1:17" ht="16.5" customHeight="1">
      <c r="A19" s="72">
        <v>1808106</v>
      </c>
      <c r="B19" s="70" t="s">
        <v>225</v>
      </c>
      <c r="C19" s="69">
        <v>88</v>
      </c>
      <c r="D19" s="69">
        <v>88</v>
      </c>
      <c r="E19" s="69">
        <v>99.5</v>
      </c>
      <c r="F19" s="69">
        <v>44</v>
      </c>
      <c r="G19" s="69">
        <v>33</v>
      </c>
      <c r="H19" s="69">
        <v>21.5</v>
      </c>
      <c r="I19" s="69">
        <v>24</v>
      </c>
      <c r="J19" s="69">
        <v>72</v>
      </c>
      <c r="K19" s="13">
        <f t="shared" si="2"/>
        <v>319.5</v>
      </c>
      <c r="L19" s="13">
        <f t="shared" si="0"/>
        <v>470</v>
      </c>
      <c r="M19" s="13"/>
      <c r="N19" s="9">
        <v>17</v>
      </c>
      <c r="O19" s="9"/>
      <c r="P19" s="9"/>
      <c r="Q19" s="9"/>
    </row>
    <row r="20" spans="1:17" ht="16.5" customHeight="1">
      <c r="A20" s="72">
        <v>1808117</v>
      </c>
      <c r="B20" s="70" t="s">
        <v>246</v>
      </c>
      <c r="C20" s="69">
        <v>83</v>
      </c>
      <c r="D20" s="69">
        <v>93</v>
      </c>
      <c r="E20" s="69">
        <v>96</v>
      </c>
      <c r="F20" s="69">
        <v>46</v>
      </c>
      <c r="G20" s="69">
        <v>37</v>
      </c>
      <c r="H20" s="69">
        <v>23.5</v>
      </c>
      <c r="I20" s="69">
        <v>23</v>
      </c>
      <c r="J20" s="69">
        <v>68</v>
      </c>
      <c r="K20" s="13">
        <f t="shared" si="2"/>
        <v>318</v>
      </c>
      <c r="L20" s="13">
        <f t="shared" si="0"/>
        <v>469.5</v>
      </c>
      <c r="M20" s="13"/>
      <c r="N20" s="9">
        <v>18</v>
      </c>
      <c r="O20" s="9"/>
      <c r="P20" s="9"/>
      <c r="Q20" s="9"/>
    </row>
    <row r="21" spans="1:17" ht="16.5" customHeight="1">
      <c r="A21" s="72">
        <v>1808108</v>
      </c>
      <c r="B21" s="70" t="s">
        <v>253</v>
      </c>
      <c r="C21" s="69">
        <v>82</v>
      </c>
      <c r="D21" s="69">
        <v>80</v>
      </c>
      <c r="E21" s="69">
        <v>70.5</v>
      </c>
      <c r="F21" s="69">
        <v>55</v>
      </c>
      <c r="G21" s="69">
        <v>40</v>
      </c>
      <c r="H21" s="69">
        <v>26</v>
      </c>
      <c r="I21" s="69">
        <v>24</v>
      </c>
      <c r="J21" s="69">
        <v>82</v>
      </c>
      <c r="K21" s="13">
        <f t="shared" si="2"/>
        <v>287.5</v>
      </c>
      <c r="L21" s="13">
        <f t="shared" si="0"/>
        <v>459.5</v>
      </c>
      <c r="M21" s="13"/>
      <c r="N21" s="9">
        <v>19</v>
      </c>
      <c r="O21" s="9"/>
      <c r="P21" s="9"/>
      <c r="Q21" s="9"/>
    </row>
    <row r="22" spans="1:17" ht="16.5" customHeight="1">
      <c r="A22" s="72">
        <v>1808131</v>
      </c>
      <c r="B22" s="70" t="s">
        <v>269</v>
      </c>
      <c r="C22" s="69">
        <v>91</v>
      </c>
      <c r="D22" s="69">
        <v>91</v>
      </c>
      <c r="E22" s="69">
        <v>62</v>
      </c>
      <c r="F22" s="69">
        <v>47</v>
      </c>
      <c r="G22" s="69">
        <v>40</v>
      </c>
      <c r="H22" s="69">
        <v>25.5</v>
      </c>
      <c r="I22" s="69">
        <v>27</v>
      </c>
      <c r="J22" s="69">
        <v>75</v>
      </c>
      <c r="K22" s="13">
        <f t="shared" si="2"/>
        <v>291</v>
      </c>
      <c r="L22" s="13">
        <f t="shared" si="0"/>
        <v>458.5</v>
      </c>
      <c r="M22" s="13"/>
      <c r="N22" s="9">
        <v>20</v>
      </c>
      <c r="O22" s="9"/>
      <c r="P22" s="9"/>
      <c r="Q22" s="9"/>
    </row>
    <row r="23" spans="1:17" ht="16.5" customHeight="1">
      <c r="A23" s="72">
        <v>1808111</v>
      </c>
      <c r="B23" s="70" t="s">
        <v>270</v>
      </c>
      <c r="C23" s="69">
        <v>95</v>
      </c>
      <c r="D23" s="69">
        <v>93</v>
      </c>
      <c r="E23" s="69">
        <v>56</v>
      </c>
      <c r="F23" s="69">
        <v>41</v>
      </c>
      <c r="G23" s="69">
        <v>43</v>
      </c>
      <c r="H23" s="69">
        <v>22.5</v>
      </c>
      <c r="I23" s="69">
        <v>24</v>
      </c>
      <c r="J23" s="69">
        <v>79</v>
      </c>
      <c r="K23" s="13">
        <f t="shared" si="2"/>
        <v>285</v>
      </c>
      <c r="L23" s="13">
        <f t="shared" si="0"/>
        <v>453.5</v>
      </c>
      <c r="M23" s="13"/>
      <c r="N23" s="9">
        <v>21</v>
      </c>
      <c r="O23" s="9"/>
      <c r="P23" s="9"/>
      <c r="Q23" s="9"/>
    </row>
    <row r="24" spans="1:17" ht="16.5" customHeight="1">
      <c r="A24" s="72">
        <v>1808132</v>
      </c>
      <c r="B24" s="70" t="s">
        <v>266</v>
      </c>
      <c r="C24" s="69">
        <v>82</v>
      </c>
      <c r="D24" s="69">
        <v>78</v>
      </c>
      <c r="E24" s="69">
        <v>83</v>
      </c>
      <c r="F24" s="69">
        <v>39</v>
      </c>
      <c r="G24" s="69">
        <v>37</v>
      </c>
      <c r="H24" s="69">
        <v>26.5</v>
      </c>
      <c r="I24" s="69">
        <v>28</v>
      </c>
      <c r="J24" s="69">
        <v>79</v>
      </c>
      <c r="K24" s="13">
        <f t="shared" si="2"/>
        <v>282</v>
      </c>
      <c r="L24" s="13">
        <f t="shared" si="0"/>
        <v>452.5</v>
      </c>
      <c r="M24" s="13"/>
      <c r="N24" s="9">
        <v>22</v>
      </c>
      <c r="O24" s="9"/>
      <c r="P24" s="9"/>
      <c r="Q24" s="9"/>
    </row>
    <row r="25" spans="1:17" ht="16.5" customHeight="1">
      <c r="A25" s="72">
        <v>1808107</v>
      </c>
      <c r="B25" s="70" t="s">
        <v>263</v>
      </c>
      <c r="C25" s="69">
        <v>92</v>
      </c>
      <c r="D25" s="69">
        <v>82</v>
      </c>
      <c r="E25" s="69">
        <v>85</v>
      </c>
      <c r="F25" s="69">
        <v>48</v>
      </c>
      <c r="G25" s="69">
        <v>28</v>
      </c>
      <c r="H25" s="69">
        <v>23.5</v>
      </c>
      <c r="I25" s="69">
        <v>23</v>
      </c>
      <c r="J25" s="69">
        <v>63</v>
      </c>
      <c r="K25" s="13">
        <f t="shared" si="2"/>
        <v>307</v>
      </c>
      <c r="L25" s="13">
        <f t="shared" si="0"/>
        <v>444.5</v>
      </c>
      <c r="M25" s="13"/>
      <c r="N25" s="9">
        <v>23</v>
      </c>
      <c r="O25" s="9"/>
      <c r="P25" s="9"/>
      <c r="Q25" s="9"/>
    </row>
    <row r="26" spans="1:17" ht="16.5" customHeight="1">
      <c r="A26" s="72">
        <v>1808116</v>
      </c>
      <c r="B26" s="70" t="s">
        <v>250</v>
      </c>
      <c r="C26" s="69">
        <v>85</v>
      </c>
      <c r="D26" s="69">
        <v>84</v>
      </c>
      <c r="E26" s="69">
        <v>88</v>
      </c>
      <c r="F26" s="69">
        <v>36</v>
      </c>
      <c r="G26" s="69">
        <v>36</v>
      </c>
      <c r="H26" s="69">
        <v>23</v>
      </c>
      <c r="I26" s="69">
        <v>22</v>
      </c>
      <c r="J26" s="69">
        <v>65</v>
      </c>
      <c r="K26" s="13">
        <f t="shared" si="2"/>
        <v>293</v>
      </c>
      <c r="L26" s="13">
        <f t="shared" si="0"/>
        <v>439</v>
      </c>
      <c r="M26" s="13"/>
      <c r="N26" s="9">
        <v>24</v>
      </c>
      <c r="O26" s="9"/>
      <c r="P26" s="9"/>
      <c r="Q26" s="9"/>
    </row>
    <row r="27" spans="1:17" ht="16.5" customHeight="1">
      <c r="A27" s="72">
        <v>1808114</v>
      </c>
      <c r="B27" s="70" t="s">
        <v>268</v>
      </c>
      <c r="C27" s="69">
        <v>65</v>
      </c>
      <c r="D27" s="69">
        <v>72</v>
      </c>
      <c r="E27" s="69">
        <v>91</v>
      </c>
      <c r="F27" s="69">
        <v>37</v>
      </c>
      <c r="G27" s="69">
        <v>31</v>
      </c>
      <c r="H27" s="69">
        <v>26.5</v>
      </c>
      <c r="I27" s="69">
        <v>29</v>
      </c>
      <c r="J27" s="69">
        <v>66</v>
      </c>
      <c r="K27" s="13">
        <f t="shared" si="2"/>
        <v>265</v>
      </c>
      <c r="L27" s="13">
        <f t="shared" si="0"/>
        <v>417.5</v>
      </c>
      <c r="M27" s="13"/>
      <c r="N27" s="9">
        <v>25</v>
      </c>
      <c r="O27" s="9"/>
      <c r="P27" s="9"/>
      <c r="Q27" s="9"/>
    </row>
    <row r="28" spans="1:17" ht="16.5" customHeight="1">
      <c r="A28" s="72">
        <v>1808120</v>
      </c>
      <c r="B28" s="70" t="s">
        <v>114</v>
      </c>
      <c r="C28" s="69">
        <v>87</v>
      </c>
      <c r="D28" s="69">
        <v>75</v>
      </c>
      <c r="E28" s="69">
        <v>69.5</v>
      </c>
      <c r="F28" s="69">
        <v>49</v>
      </c>
      <c r="G28" s="69">
        <v>26</v>
      </c>
      <c r="H28" s="69">
        <v>22.5</v>
      </c>
      <c r="I28" s="69">
        <v>23</v>
      </c>
      <c r="J28" s="69">
        <v>62</v>
      </c>
      <c r="K28" s="13">
        <f t="shared" si="2"/>
        <v>280.5</v>
      </c>
      <c r="L28" s="13">
        <f t="shared" si="0"/>
        <v>414</v>
      </c>
      <c r="M28" s="13"/>
      <c r="N28" s="9">
        <v>26</v>
      </c>
      <c r="O28" s="9"/>
      <c r="P28" s="9"/>
      <c r="Q28" s="9"/>
    </row>
    <row r="29" spans="1:17" ht="16.5" customHeight="1">
      <c r="A29" s="72">
        <v>1808129</v>
      </c>
      <c r="B29" s="70" t="s">
        <v>271</v>
      </c>
      <c r="C29" s="69">
        <v>82</v>
      </c>
      <c r="D29" s="69">
        <v>68</v>
      </c>
      <c r="E29" s="69">
        <v>81</v>
      </c>
      <c r="F29" s="69">
        <v>41</v>
      </c>
      <c r="G29" s="69">
        <v>29</v>
      </c>
      <c r="H29" s="69">
        <v>25</v>
      </c>
      <c r="I29" s="69">
        <v>24</v>
      </c>
      <c r="J29" s="69">
        <v>60</v>
      </c>
      <c r="K29" s="13">
        <f t="shared" si="2"/>
        <v>272</v>
      </c>
      <c r="L29" s="13">
        <f t="shared" si="0"/>
        <v>410</v>
      </c>
      <c r="M29" s="13"/>
      <c r="N29" s="9">
        <v>27</v>
      </c>
      <c r="O29" s="9"/>
      <c r="P29" s="9"/>
      <c r="Q29" s="9"/>
    </row>
    <row r="30" spans="1:17" ht="16.5" customHeight="1">
      <c r="A30" s="72">
        <v>1808127</v>
      </c>
      <c r="B30" s="70" t="s">
        <v>245</v>
      </c>
      <c r="C30" s="69">
        <v>86</v>
      </c>
      <c r="D30" s="69">
        <v>71</v>
      </c>
      <c r="E30" s="69">
        <v>71</v>
      </c>
      <c r="F30" s="69">
        <v>40</v>
      </c>
      <c r="G30" s="69">
        <v>36</v>
      </c>
      <c r="H30" s="69">
        <v>17.5</v>
      </c>
      <c r="I30" s="69">
        <v>23</v>
      </c>
      <c r="J30" s="69">
        <v>62</v>
      </c>
      <c r="K30" s="13">
        <f t="shared" si="2"/>
        <v>268</v>
      </c>
      <c r="L30" s="13">
        <f t="shared" si="0"/>
        <v>406.5</v>
      </c>
      <c r="M30" s="13"/>
      <c r="N30" s="9">
        <v>28</v>
      </c>
      <c r="O30" s="9"/>
      <c r="P30" s="9"/>
      <c r="Q30" s="9"/>
    </row>
    <row r="31" spans="1:17" ht="16.5" customHeight="1">
      <c r="A31" s="72">
        <v>1808123</v>
      </c>
      <c r="B31" s="70" t="s">
        <v>272</v>
      </c>
      <c r="C31" s="69">
        <v>83</v>
      </c>
      <c r="D31" s="69">
        <v>78</v>
      </c>
      <c r="E31" s="69">
        <v>82</v>
      </c>
      <c r="F31" s="69">
        <v>36</v>
      </c>
      <c r="G31" s="69">
        <v>35</v>
      </c>
      <c r="H31" s="69">
        <v>18</v>
      </c>
      <c r="I31" s="69">
        <v>26</v>
      </c>
      <c r="J31" s="69">
        <v>43</v>
      </c>
      <c r="K31" s="13">
        <f t="shared" si="2"/>
        <v>279</v>
      </c>
      <c r="L31" s="13">
        <f t="shared" si="0"/>
        <v>401</v>
      </c>
      <c r="M31" s="13"/>
      <c r="N31" s="9">
        <v>29</v>
      </c>
      <c r="O31" s="9"/>
      <c r="P31" s="9"/>
      <c r="Q31" s="9"/>
    </row>
    <row r="32" spans="1:17" ht="16.5" customHeight="1">
      <c r="A32" s="72">
        <v>1808122</v>
      </c>
      <c r="B32" s="70" t="s">
        <v>286</v>
      </c>
      <c r="C32" s="69">
        <v>74</v>
      </c>
      <c r="D32" s="69">
        <v>81</v>
      </c>
      <c r="E32" s="69">
        <v>66</v>
      </c>
      <c r="F32" s="69">
        <v>40</v>
      </c>
      <c r="G32" s="69">
        <v>28</v>
      </c>
      <c r="H32" s="69">
        <v>22.5</v>
      </c>
      <c r="I32" s="69">
        <v>23</v>
      </c>
      <c r="J32" s="69">
        <v>59</v>
      </c>
      <c r="K32" s="13">
        <f t="shared" si="2"/>
        <v>261</v>
      </c>
      <c r="L32" s="13">
        <f t="shared" si="0"/>
        <v>393.5</v>
      </c>
      <c r="M32" s="13"/>
      <c r="N32" s="9">
        <v>30</v>
      </c>
      <c r="O32" s="9"/>
      <c r="P32" s="9"/>
      <c r="Q32" s="9"/>
    </row>
    <row r="33" spans="1:17" ht="16.5" customHeight="1">
      <c r="A33" s="72">
        <v>1808121</v>
      </c>
      <c r="B33" s="70" t="s">
        <v>279</v>
      </c>
      <c r="C33" s="69">
        <v>82</v>
      </c>
      <c r="D33" s="69">
        <v>56</v>
      </c>
      <c r="E33" s="69">
        <v>80</v>
      </c>
      <c r="F33" s="69">
        <v>42</v>
      </c>
      <c r="G33" s="69">
        <v>16</v>
      </c>
      <c r="H33" s="69">
        <v>17</v>
      </c>
      <c r="I33" s="69">
        <v>24</v>
      </c>
      <c r="J33" s="69">
        <v>55</v>
      </c>
      <c r="K33" s="13">
        <f t="shared" si="2"/>
        <v>260</v>
      </c>
      <c r="L33" s="13">
        <f t="shared" si="0"/>
        <v>372</v>
      </c>
      <c r="M33" s="13"/>
      <c r="N33" s="9">
        <v>31</v>
      </c>
      <c r="O33" s="9"/>
      <c r="P33" s="9"/>
      <c r="Q33" s="9"/>
    </row>
    <row r="34" spans="1:17" ht="16.5" customHeight="1">
      <c r="A34" s="72">
        <v>1808126</v>
      </c>
      <c r="B34" s="70" t="s">
        <v>288</v>
      </c>
      <c r="C34" s="69">
        <v>68</v>
      </c>
      <c r="D34" s="69">
        <v>69</v>
      </c>
      <c r="E34" s="69">
        <v>62</v>
      </c>
      <c r="F34" s="69">
        <v>39</v>
      </c>
      <c r="G34" s="69">
        <v>33</v>
      </c>
      <c r="H34" s="69">
        <v>20.5</v>
      </c>
      <c r="I34" s="69">
        <v>20</v>
      </c>
      <c r="J34" s="69">
        <v>41</v>
      </c>
      <c r="K34" s="13">
        <f t="shared" si="2"/>
        <v>238</v>
      </c>
      <c r="L34" s="13">
        <f t="shared" si="0"/>
        <v>352.5</v>
      </c>
      <c r="M34" s="13"/>
      <c r="N34" s="9">
        <v>32</v>
      </c>
      <c r="O34" s="9"/>
      <c r="P34" s="9"/>
      <c r="Q34" s="9"/>
    </row>
    <row r="35" spans="1:17" ht="16.5" customHeight="1">
      <c r="A35" s="72">
        <v>1808133</v>
      </c>
      <c r="B35" s="70" t="s">
        <v>291</v>
      </c>
      <c r="C35" s="69">
        <v>66</v>
      </c>
      <c r="D35" s="69">
        <v>78</v>
      </c>
      <c r="E35" s="69">
        <v>25</v>
      </c>
      <c r="F35" s="69">
        <v>27</v>
      </c>
      <c r="G35" s="69">
        <v>28</v>
      </c>
      <c r="H35" s="69">
        <v>20</v>
      </c>
      <c r="I35" s="69">
        <v>23</v>
      </c>
      <c r="J35" s="69">
        <v>50</v>
      </c>
      <c r="K35" s="13">
        <f t="shared" si="2"/>
        <v>196</v>
      </c>
      <c r="L35" s="13">
        <f t="shared" si="0"/>
        <v>317</v>
      </c>
      <c r="M35" s="13"/>
      <c r="N35" s="9">
        <v>33</v>
      </c>
      <c r="O35" s="9"/>
      <c r="P35" s="9"/>
      <c r="Q35" s="9"/>
    </row>
    <row r="36" spans="1:17" ht="16.5" customHeight="1">
      <c r="A36" s="72">
        <v>1808134</v>
      </c>
      <c r="B36" s="70" t="s">
        <v>303</v>
      </c>
      <c r="C36" s="69">
        <v>84</v>
      </c>
      <c r="D36" s="69">
        <v>36</v>
      </c>
      <c r="E36" s="69">
        <v>45</v>
      </c>
      <c r="F36" s="69">
        <v>37</v>
      </c>
      <c r="G36" s="69">
        <v>32</v>
      </c>
      <c r="H36" s="69">
        <v>20.5</v>
      </c>
      <c r="I36" s="69">
        <v>19</v>
      </c>
      <c r="J36" s="69">
        <v>33</v>
      </c>
      <c r="K36" s="13">
        <f t="shared" si="2"/>
        <v>202</v>
      </c>
      <c r="L36" s="13">
        <f t="shared" si="0"/>
        <v>306.5</v>
      </c>
      <c r="M36" s="13"/>
      <c r="N36" s="9">
        <v>34</v>
      </c>
      <c r="O36" s="9"/>
      <c r="P36" s="9"/>
      <c r="Q36" s="9"/>
    </row>
    <row r="37" spans="1:17" ht="16.5" customHeight="1">
      <c r="A37" s="72">
        <v>1808135</v>
      </c>
      <c r="B37" s="71" t="s">
        <v>299</v>
      </c>
      <c r="C37" s="69">
        <v>74</v>
      </c>
      <c r="D37" s="69">
        <v>22</v>
      </c>
      <c r="E37" s="69">
        <v>41</v>
      </c>
      <c r="F37" s="69">
        <v>38</v>
      </c>
      <c r="G37" s="69">
        <v>20</v>
      </c>
      <c r="H37" s="69">
        <v>19</v>
      </c>
      <c r="I37" s="69">
        <v>23</v>
      </c>
      <c r="J37" s="69">
        <v>45</v>
      </c>
      <c r="K37" s="13">
        <f t="shared" si="2"/>
        <v>175</v>
      </c>
      <c r="L37" s="13">
        <f t="shared" si="0"/>
        <v>282</v>
      </c>
      <c r="M37" s="13"/>
      <c r="N37" s="9">
        <v>35</v>
      </c>
      <c r="O37" s="9"/>
      <c r="P37" s="9"/>
      <c r="Q37" s="9"/>
    </row>
    <row r="38" spans="1:17" ht="16.5" customHeight="1">
      <c r="A38" s="8"/>
      <c r="B38" s="8"/>
      <c r="C38" s="8"/>
      <c r="D38" s="8"/>
      <c r="E38" s="8"/>
      <c r="F38" s="8"/>
      <c r="G38" s="13"/>
      <c r="H38" s="13"/>
      <c r="I38" s="13"/>
      <c r="J38" s="13"/>
      <c r="K38" s="13">
        <f t="shared" si="2"/>
        <v>0</v>
      </c>
      <c r="L38" s="13"/>
      <c r="M38" s="13"/>
      <c r="N38" s="9"/>
      <c r="O38" s="9"/>
      <c r="P38" s="9"/>
      <c r="Q38" s="9"/>
    </row>
    <row r="39" spans="1:17" ht="16.5" customHeight="1">
      <c r="A39" s="8"/>
      <c r="B39" s="8"/>
      <c r="C39" s="8"/>
      <c r="D39" s="8"/>
      <c r="E39" s="8"/>
      <c r="F39" s="8"/>
      <c r="G39" s="13"/>
      <c r="H39" s="13"/>
      <c r="I39" s="13"/>
      <c r="J39" s="13"/>
      <c r="K39" s="13">
        <f t="shared" si="2"/>
        <v>0</v>
      </c>
      <c r="L39" s="13"/>
      <c r="M39" s="13"/>
      <c r="N39" s="9"/>
      <c r="O39" s="9"/>
      <c r="P39" s="9"/>
      <c r="Q39" s="9"/>
    </row>
    <row r="40" spans="1:17" ht="16.5" customHeight="1">
      <c r="A40" s="8"/>
      <c r="B40" s="8"/>
      <c r="C40" s="8"/>
      <c r="D40" s="8"/>
      <c r="E40" s="8"/>
      <c r="F40" s="8"/>
      <c r="G40" s="13"/>
      <c r="H40" s="13"/>
      <c r="I40" s="13"/>
      <c r="J40" s="13"/>
      <c r="K40" s="13">
        <f t="shared" si="2"/>
        <v>0</v>
      </c>
      <c r="L40" s="13"/>
      <c r="M40" s="13"/>
      <c r="N40" s="9"/>
      <c r="O40" s="9"/>
      <c r="P40" s="9"/>
      <c r="Q40" s="9"/>
    </row>
    <row r="41" spans="1:17" ht="16.5" customHeight="1">
      <c r="A41" s="8"/>
      <c r="B41" s="8"/>
      <c r="C41" s="8"/>
      <c r="D41" s="8"/>
      <c r="E41" s="8"/>
      <c r="F41" s="8"/>
      <c r="G41" s="13"/>
      <c r="H41" s="13"/>
      <c r="I41" s="13"/>
      <c r="J41" s="13"/>
      <c r="K41" s="13">
        <f t="shared" si="2"/>
        <v>0</v>
      </c>
      <c r="L41" s="13"/>
      <c r="M41" s="13"/>
      <c r="N41" s="9"/>
      <c r="O41" s="9"/>
      <c r="P41" s="9"/>
      <c r="Q41" s="9"/>
    </row>
    <row r="42" spans="1:12" ht="13.5" customHeight="1">
      <c r="A42" s="109" t="s">
        <v>47</v>
      </c>
      <c r="B42" s="110"/>
      <c r="C42" s="9">
        <f>COUNTA(B3:B41)</f>
        <v>35</v>
      </c>
      <c r="D42" s="9">
        <f>COUNTA(B3:B41)</f>
        <v>35</v>
      </c>
      <c r="E42" s="9">
        <f>COUNTA(B3:B41)</f>
        <v>35</v>
      </c>
      <c r="F42" s="9">
        <f>COUNTA(B3:B41)</f>
        <v>35</v>
      </c>
      <c r="G42" s="9">
        <f>COUNTA(B3:B41)</f>
        <v>35</v>
      </c>
      <c r="H42" s="9">
        <f>COUNTA(B3:B41)</f>
        <v>35</v>
      </c>
      <c r="I42" s="9">
        <f>COUNTA(B3:B41)</f>
        <v>35</v>
      </c>
      <c r="J42" s="9">
        <f>COUNTA(B3:B41)</f>
        <v>35</v>
      </c>
      <c r="K42" s="9">
        <f>COUNTA(B3:B41)</f>
        <v>35</v>
      </c>
      <c r="L42" s="9">
        <f>COUNTA(B3:B41)</f>
        <v>35</v>
      </c>
    </row>
    <row r="43" spans="1:12" ht="13.5" customHeight="1">
      <c r="A43" s="106" t="s">
        <v>19</v>
      </c>
      <c r="B43" s="107"/>
      <c r="C43" s="10">
        <f aca="true" t="shared" si="3" ref="C43:L43">SUM(C3:C41)</f>
        <v>2999</v>
      </c>
      <c r="D43" s="10">
        <f t="shared" si="3"/>
        <v>2837</v>
      </c>
      <c r="E43" s="10">
        <f t="shared" si="3"/>
        <v>3006.5</v>
      </c>
      <c r="F43" s="10">
        <f t="shared" si="3"/>
        <v>1637</v>
      </c>
      <c r="G43" s="10">
        <f t="shared" si="3"/>
        <v>1247</v>
      </c>
      <c r="H43" s="10">
        <f t="shared" si="3"/>
        <v>809.5</v>
      </c>
      <c r="I43" s="10">
        <f t="shared" si="3"/>
        <v>883</v>
      </c>
      <c r="J43" s="10">
        <f t="shared" si="3"/>
        <v>2422</v>
      </c>
      <c r="K43" s="29">
        <f t="shared" si="3"/>
        <v>10479.5</v>
      </c>
      <c r="L43" s="29">
        <f t="shared" si="3"/>
        <v>15841</v>
      </c>
    </row>
    <row r="44" spans="1:12" ht="13.5" customHeight="1">
      <c r="A44" s="106" t="s">
        <v>20</v>
      </c>
      <c r="B44" s="107"/>
      <c r="C44" s="9">
        <f aca="true" t="shared" si="4" ref="C44:L44">AVERAGE(C3:C41)</f>
        <v>85.68571428571428</v>
      </c>
      <c r="D44" s="9">
        <f t="shared" si="4"/>
        <v>81.05714285714286</v>
      </c>
      <c r="E44" s="9">
        <f t="shared" si="4"/>
        <v>85.9</v>
      </c>
      <c r="F44" s="9">
        <f t="shared" si="4"/>
        <v>46.77142857142857</v>
      </c>
      <c r="G44" s="9">
        <f t="shared" si="4"/>
        <v>35.628571428571426</v>
      </c>
      <c r="H44" s="9">
        <f t="shared" si="4"/>
        <v>23.12857142857143</v>
      </c>
      <c r="I44" s="9">
        <f t="shared" si="4"/>
        <v>25.228571428571428</v>
      </c>
      <c r="J44" s="9">
        <f t="shared" si="4"/>
        <v>69.2</v>
      </c>
      <c r="K44" s="9">
        <f t="shared" si="4"/>
        <v>268.70512820512823</v>
      </c>
      <c r="L44" s="9">
        <f t="shared" si="4"/>
        <v>452.6</v>
      </c>
    </row>
    <row r="45" spans="1:10" ht="13.5" customHeight="1">
      <c r="A45" s="106" t="s">
        <v>21</v>
      </c>
      <c r="B45" s="107"/>
      <c r="C45" s="9">
        <f>COUNTIF(C3:C41,"&gt;=72")</f>
        <v>32</v>
      </c>
      <c r="D45" s="9">
        <f>COUNTIF(D3:D41,"&gt;=72")</f>
        <v>29</v>
      </c>
      <c r="E45" s="9">
        <f>COUNTIF(E3:E41,"&gt;=72")</f>
        <v>25</v>
      </c>
      <c r="F45" s="9">
        <f>COUNTIF(F3:F41,"&gt;=42")</f>
        <v>23</v>
      </c>
      <c r="G45" s="9">
        <f>COUNTIF(G3:G41,"&gt;=30")</f>
        <v>28</v>
      </c>
      <c r="H45" s="9">
        <f>COUNTIF(H3:H41,"&gt;=18")</f>
        <v>33</v>
      </c>
      <c r="I45" s="9">
        <f>COUNTIF(I3:I41,"&gt;=18")</f>
        <v>35</v>
      </c>
      <c r="J45" s="9">
        <f>COUNTIF(J3:J41,"&gt;=60")</f>
        <v>28</v>
      </c>
    </row>
    <row r="46" spans="1:10" ht="13.5" customHeight="1">
      <c r="A46" s="106" t="s">
        <v>22</v>
      </c>
      <c r="B46" s="107"/>
      <c r="C46" s="9">
        <f aca="true" t="shared" si="5" ref="C46:J46">C45/COUNT(C3:C41)</f>
        <v>0.9142857142857143</v>
      </c>
      <c r="D46" s="9">
        <f>D45/COUNT(D3:D41)</f>
        <v>0.8285714285714286</v>
      </c>
      <c r="E46" s="9">
        <f>E45/COUNT(E3:E41)</f>
        <v>0.7142857142857143</v>
      </c>
      <c r="F46" s="9">
        <f t="shared" si="5"/>
        <v>0.6571428571428571</v>
      </c>
      <c r="G46" s="9">
        <f t="shared" si="5"/>
        <v>0.8</v>
      </c>
      <c r="H46" s="9">
        <f t="shared" si="5"/>
        <v>0.9428571428571428</v>
      </c>
      <c r="I46" s="9">
        <f t="shared" si="5"/>
        <v>1</v>
      </c>
      <c r="J46" s="9">
        <f t="shared" si="5"/>
        <v>0.8</v>
      </c>
    </row>
    <row r="47" spans="1:10" ht="13.5" customHeight="1">
      <c r="A47" s="106" t="s">
        <v>23</v>
      </c>
      <c r="B47" s="107"/>
      <c r="C47" s="9">
        <f>COUNTIF(C3:C41,"&gt;=96")</f>
        <v>1</v>
      </c>
      <c r="D47" s="9">
        <f>COUNTIF(D3:D41,"&gt;=96")</f>
        <v>5</v>
      </c>
      <c r="E47" s="9">
        <f>COUNTIF(E3:E41,"&gt;=96")</f>
        <v>13</v>
      </c>
      <c r="F47" s="9">
        <f>COUNTIF(F3:F41,"&gt;=56")</f>
        <v>5</v>
      </c>
      <c r="G47" s="9">
        <f>COUNTIF(G3:G41,"&gt;=40")</f>
        <v>11</v>
      </c>
      <c r="H47" s="9">
        <f>COUNTIF(H3:H41,"&gt;=24")</f>
        <v>15</v>
      </c>
      <c r="I47" s="9">
        <f>COUNTIF(I3:I41,"&gt;=24")</f>
        <v>25</v>
      </c>
      <c r="J47" s="9">
        <f>COUNTIF(J3:J41,"&gt;=80")</f>
        <v>9</v>
      </c>
    </row>
    <row r="48" spans="1:10" ht="13.5" customHeight="1">
      <c r="A48" s="106" t="s">
        <v>24</v>
      </c>
      <c r="B48" s="107"/>
      <c r="C48" s="9">
        <f aca="true" t="shared" si="6" ref="C48:J48">C47/COUNT(C3:C41)</f>
        <v>0.02857142857142857</v>
      </c>
      <c r="D48" s="9">
        <f t="shared" si="6"/>
        <v>0.14285714285714285</v>
      </c>
      <c r="E48" s="9">
        <f t="shared" si="6"/>
        <v>0.37142857142857144</v>
      </c>
      <c r="F48" s="9">
        <f t="shared" si="6"/>
        <v>0.14285714285714285</v>
      </c>
      <c r="G48" s="9">
        <f t="shared" si="6"/>
        <v>0.3142857142857143</v>
      </c>
      <c r="H48" s="9">
        <f t="shared" si="6"/>
        <v>0.42857142857142855</v>
      </c>
      <c r="I48" s="9">
        <f t="shared" si="6"/>
        <v>0.7142857142857143</v>
      </c>
      <c r="J48" s="9">
        <f t="shared" si="6"/>
        <v>0.2571428571428571</v>
      </c>
    </row>
    <row r="49" spans="1:6" ht="13.5" customHeight="1">
      <c r="A49" s="104" t="s">
        <v>25</v>
      </c>
      <c r="B49" s="105"/>
      <c r="C49" s="9">
        <f>COUNTIF(C3:C41,"&gt;=100")-COUNTIF(C3:C41,"&gt;=120")</f>
        <v>1</v>
      </c>
      <c r="D49" s="9">
        <f>COUNTIF(D3:D41,"&gt;=100")-COUNTIF(D3:D41,"&gt;=120")</f>
        <v>3</v>
      </c>
      <c r="E49" s="9">
        <f>COUNTIF(E3:E41,"&gt;=100")-COUNTIF(E3:E41,"&gt;=120")</f>
        <v>10</v>
      </c>
      <c r="F49" s="9">
        <f>COUNTIF(F3:F41,"&gt;=100")-COUNTIF(F3:F41,"&gt;=120")</f>
        <v>0</v>
      </c>
    </row>
    <row r="50" spans="1:6" ht="13.5" customHeight="1">
      <c r="A50" s="104" t="s">
        <v>26</v>
      </c>
      <c r="B50" s="105"/>
      <c r="C50" s="9">
        <f>COUNTIF(C3:C41,"&gt;=90")-COUNTIF(C3:C41,"&gt;=100")</f>
        <v>12</v>
      </c>
      <c r="D50" s="9">
        <f>COUNTIF(D3:D41,"&gt;=90")-COUNTIF(D3:D41,"&gt;=100")</f>
        <v>7</v>
      </c>
      <c r="E50" s="9">
        <f>COUNTIF(E3:E41,"&gt;=90")-COUNTIF(E3:E41,"&gt;=100")</f>
        <v>9</v>
      </c>
      <c r="F50" s="9">
        <f>COUNTIF(F3:F41,"&gt;=90")-COUNTIF(F3:F41,"&gt;=100")</f>
        <v>0</v>
      </c>
    </row>
    <row r="51" spans="1:6" ht="13.5" customHeight="1">
      <c r="A51" s="104" t="s">
        <v>27</v>
      </c>
      <c r="B51" s="105"/>
      <c r="C51" s="9">
        <f>COUNTIF(C3:C41,"&gt;=80")-COUNTIF(C3:C41,"&gt;=90")</f>
        <v>17</v>
      </c>
      <c r="D51" s="9">
        <f>COUNTIF(D3:D41,"&gt;=80")-COUNTIF(D3:D41,"&gt;=90")</f>
        <v>14</v>
      </c>
      <c r="E51" s="9">
        <f>COUNTIF(E3:E41,"&gt;=80")-COUNTIF(E3:E41,"&gt;=90")</f>
        <v>6</v>
      </c>
      <c r="F51" s="9">
        <f>COUNTIF(F3:F41,"&gt;=80")-COUNTIF(F3:F41,"&gt;=90")</f>
        <v>0</v>
      </c>
    </row>
    <row r="52" spans="1:6" ht="13.5" customHeight="1">
      <c r="A52" s="104" t="s">
        <v>28</v>
      </c>
      <c r="B52" s="105"/>
      <c r="C52" s="9">
        <f>COUNTIF(C3:C41,"&gt;=70")-COUNTIF(C3:C41,"&gt;=80")</f>
        <v>2</v>
      </c>
      <c r="D52" s="9">
        <f>COUNTIF(D3:D41,"&gt;=70")-COUNTIF(D3:D41,"&gt;=80")</f>
        <v>6</v>
      </c>
      <c r="E52" s="9">
        <f>COUNTIF(E3:E41,"&gt;=70")-COUNTIF(E3:E41,"&gt;=80")</f>
        <v>2</v>
      </c>
      <c r="F52" s="9">
        <f>COUNTIF(F3:F41,"&gt;=70")-COUNTIF(F3:F41,"&gt;=80")</f>
        <v>0</v>
      </c>
    </row>
    <row r="53" spans="1:6" ht="13.5" customHeight="1">
      <c r="A53" s="104" t="s">
        <v>29</v>
      </c>
      <c r="B53" s="105"/>
      <c r="C53" s="9">
        <f>COUNTIF(C3:C41,"&gt;=60")-COUNTIF(C3:C41,"&gt;=70")</f>
        <v>3</v>
      </c>
      <c r="D53" s="9">
        <f>COUNTIF(D3:D41,"&gt;=60")-COUNTIF(D3:D41,"&gt;=70")</f>
        <v>2</v>
      </c>
      <c r="E53" s="9">
        <f>COUNTIF(E3:E41,"&gt;=60")-COUNTIF(E3:E41,"&gt;=70")</f>
        <v>4</v>
      </c>
      <c r="F53" s="9">
        <f>COUNTIF(F3:F41,"&gt;=60")-COUNTIF(F3:F41,"&gt;=70")</f>
        <v>2</v>
      </c>
    </row>
    <row r="54" spans="1:6" ht="13.5" customHeight="1">
      <c r="A54" s="104" t="s">
        <v>30</v>
      </c>
      <c r="B54" s="105"/>
      <c r="C54" s="9">
        <f>COUNTIF(C3:C41,"&gt;=50")-COUNTIF(C3:C41,"&gt;=60")</f>
        <v>0</v>
      </c>
      <c r="D54" s="9">
        <f>COUNTIF(D3:D41,"&gt;=50")-COUNTIF(D3:D41,"&gt;=60")</f>
        <v>1</v>
      </c>
      <c r="E54" s="9">
        <f>COUNTIF(E3:E41,"&gt;=50")-COUNTIF(E3:E41,"&gt;=60")</f>
        <v>1</v>
      </c>
      <c r="F54" s="9">
        <f>COUNTIF(F3:F41,"&gt;=50")-COUNTIF(F3:F41,"&gt;=60")</f>
        <v>13</v>
      </c>
    </row>
    <row r="55" spans="1:6" ht="13.5" customHeight="1">
      <c r="A55" s="104" t="s">
        <v>31</v>
      </c>
      <c r="B55" s="105"/>
      <c r="C55" s="9">
        <f>COUNTIF(C3:C41,"&gt;=40")-COUNTIF(C3:C41,"&gt;=50")</f>
        <v>0</v>
      </c>
      <c r="D55" s="9">
        <f>COUNTIF(D3:D41,"&gt;=40")-COUNTIF(D3:D41,"&gt;=50")</f>
        <v>0</v>
      </c>
      <c r="E55" s="9">
        <f>COUNTIF(E3:E41,"&gt;=40")-COUNTIF(E3:E41,"&gt;=50")</f>
        <v>2</v>
      </c>
      <c r="F55" s="9">
        <f>COUNTIF(F3:F41,"&gt;=40")-COUNTIF(F3:F41,"&gt;=50")</f>
        <v>12</v>
      </c>
    </row>
    <row r="56" spans="1:6" ht="13.5" customHeight="1">
      <c r="A56" s="104" t="s">
        <v>32</v>
      </c>
      <c r="B56" s="105"/>
      <c r="C56" s="9">
        <f>COUNTIF(C3:C41,"&gt;=0")-COUNTIF(C3:C41,"&gt;=40")</f>
        <v>0</v>
      </c>
      <c r="D56" s="9">
        <f>COUNTIF(D3:D41,"&gt;=0")-COUNTIF(D3:D41,"&gt;=40")</f>
        <v>2</v>
      </c>
      <c r="E56" s="9">
        <f>COUNTIF(E3:E41,"&gt;=0")-COUNTIF(E3:E41,"&gt;=40")</f>
        <v>1</v>
      </c>
      <c r="F56" s="9">
        <f>COUNTIF(F3:F41,"&gt;=0")-COUNTIF(F3:F41,"&gt;=40")</f>
        <v>8</v>
      </c>
    </row>
  </sheetData>
  <sheetProtection/>
  <mergeCells count="16">
    <mergeCell ref="A1:N1"/>
    <mergeCell ref="A42:B42"/>
    <mergeCell ref="A43:B43"/>
    <mergeCell ref="A44:B44"/>
    <mergeCell ref="A45:B45"/>
    <mergeCell ref="A46:B46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52:B52"/>
  </mergeCells>
  <conditionalFormatting sqref="O3:O10 O14:O17">
    <cfRule type="expression" priority="29" dxfId="0" stopIfTrue="1">
      <formula>K3:K41&gt;=391</formula>
    </cfRule>
  </conditionalFormatting>
  <conditionalFormatting sqref="P3:P10 P14:P17">
    <cfRule type="expression" priority="32" dxfId="0" stopIfTrue="1">
      <formula>K3:K41&gt;=368</formula>
    </cfRule>
  </conditionalFormatting>
  <conditionalFormatting sqref="O13">
    <cfRule type="expression" priority="7" dxfId="0" stopIfTrue="1">
      <formula>K13:K51&gt;=391</formula>
    </cfRule>
  </conditionalFormatting>
  <conditionalFormatting sqref="P13">
    <cfRule type="expression" priority="8" dxfId="0" stopIfTrue="1">
      <formula>K13:K51&gt;=368</formula>
    </cfRule>
  </conditionalFormatting>
  <conditionalFormatting sqref="O41">
    <cfRule type="expression" priority="19" dxfId="0" stopIfTrue="1">
      <formula>K41:K89&gt;=391</formula>
    </cfRule>
  </conditionalFormatting>
  <conditionalFormatting sqref="P41">
    <cfRule type="expression" priority="21" dxfId="0" stopIfTrue="1">
      <formula>K41:K89&gt;=368</formula>
    </cfRule>
  </conditionalFormatting>
  <conditionalFormatting sqref="Q41">
    <cfRule type="expression" priority="23" dxfId="0" stopIfTrue="1">
      <formula>(C41:C89&gt;=72)*(D41:D89&gt;=72)*(E41:E89&gt;=72)*(F41:F89&gt;=60)</formula>
    </cfRule>
  </conditionalFormatting>
  <conditionalFormatting sqref="O42">
    <cfRule type="expression" priority="30" dxfId="0" stopIfTrue="1">
      <formula>K42:K97&gt;=391</formula>
    </cfRule>
  </conditionalFormatting>
  <conditionalFormatting sqref="P42">
    <cfRule type="expression" priority="33" dxfId="0" stopIfTrue="1">
      <formula>K42:K97&gt;=368</formula>
    </cfRule>
  </conditionalFormatting>
  <conditionalFormatting sqref="Q42">
    <cfRule type="expression" priority="36" dxfId="0" stopIfTrue="1">
      <formula>(C42:C97&gt;=72)*(D42:D97&gt;=72)*(E42:E97&gt;=72)*(F42:F97&gt;=60)</formula>
    </cfRule>
  </conditionalFormatting>
  <conditionalFormatting sqref="F3:F41">
    <cfRule type="cellIs" priority="11" dxfId="0" operator="lessThan" stopIfTrue="1">
      <formula>60</formula>
    </cfRule>
  </conditionalFormatting>
  <conditionalFormatting sqref="G3:G41 F2">
    <cfRule type="cellIs" priority="12" dxfId="0" operator="lessThan" stopIfTrue="1">
      <formula>42</formula>
    </cfRule>
  </conditionalFormatting>
  <conditionalFormatting sqref="H3:H41 G2:H2">
    <cfRule type="cellIs" priority="13" dxfId="0" operator="lessThan" stopIfTrue="1">
      <formula>30</formula>
    </cfRule>
  </conditionalFormatting>
  <conditionalFormatting sqref="O38:O41">
    <cfRule type="expression" priority="46" dxfId="0" stopIfTrue="1">
      <formula>K38:K92&gt;=391</formula>
    </cfRule>
  </conditionalFormatting>
  <conditionalFormatting sqref="O38:O41">
    <cfRule type="expression" priority="18" dxfId="0" stopIfTrue="1">
      <formula>K38:K85&gt;=391</formula>
    </cfRule>
  </conditionalFormatting>
  <conditionalFormatting sqref="O43:O45">
    <cfRule type="expression" priority="52" dxfId="0" stopIfTrue="1">
      <formula>K44:K99&gt;=391</formula>
    </cfRule>
  </conditionalFormatting>
  <conditionalFormatting sqref="P38:P41">
    <cfRule type="expression" priority="47" dxfId="0" stopIfTrue="1">
      <formula>K38:K92&gt;=368</formula>
    </cfRule>
  </conditionalFormatting>
  <conditionalFormatting sqref="P38:P41">
    <cfRule type="expression" priority="20" dxfId="0" stopIfTrue="1">
      <formula>K38:K85&gt;=368</formula>
    </cfRule>
  </conditionalFormatting>
  <conditionalFormatting sqref="P43:P45">
    <cfRule type="expression" priority="53" dxfId="0" stopIfTrue="1">
      <formula>K44:K99&gt;=368</formula>
    </cfRule>
  </conditionalFormatting>
  <conditionalFormatting sqref="Q38:Q41">
    <cfRule type="expression" priority="48" dxfId="0" stopIfTrue="1">
      <formula>(C38:C92&gt;=72)*(D38:D92&gt;=72)*(E38:E92&gt;=72)*(F38:F92&gt;=60)</formula>
    </cfRule>
  </conditionalFormatting>
  <conditionalFormatting sqref="Q38:Q41">
    <cfRule type="expression" priority="22" dxfId="0" stopIfTrue="1">
      <formula>(C38:C85&gt;=72)*(D38:D85&gt;=72)*(E38:E85&gt;=72)*(F38:F85&gt;=60)</formula>
    </cfRule>
  </conditionalFormatting>
  <conditionalFormatting sqref="Q43:Q45">
    <cfRule type="expression" priority="54" dxfId="0" stopIfTrue="1">
      <formula>(C44:C99&gt;=72)*(D44:D99&gt;=72)*(E44:E99&gt;=72)*(F44:F99&gt;=60)</formula>
    </cfRule>
  </conditionalFormatting>
  <conditionalFormatting sqref="C2:E41">
    <cfRule type="cellIs" priority="38" dxfId="0" operator="lessThan" stopIfTrue="1">
      <formula>72</formula>
    </cfRule>
  </conditionalFormatting>
  <conditionalFormatting sqref="I3:J41 H2:J2">
    <cfRule type="cellIs" priority="42" dxfId="0" operator="lessThan" stopIfTrue="1">
      <formula>18</formula>
    </cfRule>
  </conditionalFormatting>
  <conditionalFormatting sqref="Q3:Q10 Q13:Q17">
    <cfRule type="expression" priority="58" dxfId="0" stopIfTrue="1">
      <formula>(C3:C41&gt;=72)*(D3:D41&gt;=72)*(E3:E41&gt;=72)*(F3:F41&gt;=60)</formula>
    </cfRule>
  </conditionalFormatting>
  <conditionalFormatting sqref="O11:O12">
    <cfRule type="expression" priority="67" dxfId="0" stopIfTrue="1">
      <formula>K11:K50&gt;=391</formula>
    </cfRule>
  </conditionalFormatting>
  <conditionalFormatting sqref="O18:O37">
    <cfRule type="expression" priority="69" dxfId="0" stopIfTrue="1">
      <formula>K18:K52&gt;=391</formula>
    </cfRule>
  </conditionalFormatting>
  <conditionalFormatting sqref="P11:P12">
    <cfRule type="expression" priority="73" dxfId="0" stopIfTrue="1">
      <formula>K11:K50&gt;=368</formula>
    </cfRule>
  </conditionalFormatting>
  <conditionalFormatting sqref="P18:P37">
    <cfRule type="expression" priority="75" dxfId="0" stopIfTrue="1">
      <formula>K18:K52&gt;=368</formula>
    </cfRule>
  </conditionalFormatting>
  <conditionalFormatting sqref="Q11:Q12">
    <cfRule type="expression" priority="79" dxfId="0" stopIfTrue="1">
      <formula>(C11:C50&gt;=72)*(D11:D50&gt;=72)*(E11:E50&gt;=72)*(F11:F50&gt;=60)</formula>
    </cfRule>
  </conditionalFormatting>
  <conditionalFormatting sqref="Q18:Q37">
    <cfRule type="expression" priority="81" dxfId="0" stopIfTrue="1">
      <formula>(C18:C52&gt;=72)*(D18:D52&gt;=72)*(E18:E52&gt;=72)*(F18:F52&gt;=60)</formula>
    </cfRule>
  </conditionalFormatting>
  <printOptions/>
  <pageMargins left="0.75" right="0.63" top="0.52" bottom="0.57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G43" sqref="G43"/>
    </sheetView>
  </sheetViews>
  <sheetFormatPr defaultColWidth="5.75390625" defaultRowHeight="14.25"/>
  <cols>
    <col min="1" max="1" width="7.625" style="15" customWidth="1"/>
    <col min="2" max="2" width="8.00390625" style="16" customWidth="1"/>
    <col min="3" max="10" width="5.50390625" style="5" customWidth="1"/>
    <col min="11" max="12" width="5.125" style="5" customWidth="1"/>
    <col min="13" max="13" width="4.125" style="5" customWidth="1"/>
    <col min="14" max="14" width="3.25390625" style="5" customWidth="1"/>
    <col min="15" max="17" width="2.50390625" style="5" customWidth="1"/>
    <col min="18" max="16384" width="5.75390625" style="5" customWidth="1"/>
  </cols>
  <sheetData>
    <row r="1" spans="1:17" ht="75.75" customHeight="1">
      <c r="A1" s="99" t="s">
        <v>310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11"/>
      <c r="O1" s="12" t="s">
        <v>41</v>
      </c>
      <c r="P1" s="12" t="s">
        <v>42</v>
      </c>
      <c r="Q1" s="12" t="s">
        <v>43</v>
      </c>
    </row>
    <row r="2" spans="1:17" s="1" customFormat="1" ht="46.5" customHeight="1">
      <c r="A2" s="24" t="s">
        <v>33</v>
      </c>
      <c r="B2" s="25" t="s">
        <v>7</v>
      </c>
      <c r="C2" s="24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4" t="s">
        <v>14</v>
      </c>
      <c r="I2" s="24" t="s">
        <v>13</v>
      </c>
      <c r="J2" s="24" t="s">
        <v>305</v>
      </c>
      <c r="K2" s="24" t="s">
        <v>45</v>
      </c>
      <c r="L2" s="24" t="s">
        <v>16</v>
      </c>
      <c r="M2" s="24" t="s">
        <v>17</v>
      </c>
      <c r="N2" s="24" t="s">
        <v>46</v>
      </c>
      <c r="O2" s="6">
        <f>COUNTIF(K3:K59,"&gt;=391")</f>
        <v>0</v>
      </c>
      <c r="P2" s="6">
        <f>COUNTIF(K3:K59,"&gt;=368")</f>
        <v>0</v>
      </c>
      <c r="Q2" s="6">
        <f>SUMPRODUCT(($C$3:$C$59&gt;=72)*($D$3:$D$59&gt;=72)*($E$3:$E$59&gt;=72)*($F$3:$F$59&gt;=60))</f>
        <v>0</v>
      </c>
    </row>
    <row r="3" spans="1:17" ht="18" customHeight="1">
      <c r="A3" s="117">
        <v>1808208</v>
      </c>
      <c r="B3" s="116" t="s">
        <v>239</v>
      </c>
      <c r="C3" s="115">
        <v>105</v>
      </c>
      <c r="D3" s="115">
        <v>93</v>
      </c>
      <c r="E3" s="115">
        <v>87</v>
      </c>
      <c r="F3" s="115">
        <v>52</v>
      </c>
      <c r="G3" s="115">
        <v>39</v>
      </c>
      <c r="H3" s="115">
        <v>28.5</v>
      </c>
      <c r="I3" s="115">
        <v>30</v>
      </c>
      <c r="J3" s="115">
        <v>98</v>
      </c>
      <c r="K3" s="13">
        <f aca="true" t="shared" si="0" ref="K3:K9">SUM(C3:F3)</f>
        <v>337</v>
      </c>
      <c r="L3" s="13">
        <f>SUM(C3:J3)</f>
        <v>532.5</v>
      </c>
      <c r="M3" s="13"/>
      <c r="N3" s="9">
        <v>1</v>
      </c>
      <c r="O3" s="9"/>
      <c r="P3" s="9"/>
      <c r="Q3" s="9"/>
    </row>
    <row r="4" spans="1:17" ht="18" customHeight="1">
      <c r="A4" s="117">
        <v>1808205</v>
      </c>
      <c r="B4" s="116" t="s">
        <v>199</v>
      </c>
      <c r="C4" s="115">
        <v>83</v>
      </c>
      <c r="D4" s="115">
        <v>99</v>
      </c>
      <c r="E4" s="115">
        <v>112</v>
      </c>
      <c r="F4" s="115">
        <v>47</v>
      </c>
      <c r="G4" s="115">
        <v>41</v>
      </c>
      <c r="H4" s="115">
        <v>26.5</v>
      </c>
      <c r="I4" s="115">
        <v>27</v>
      </c>
      <c r="J4" s="115">
        <v>96</v>
      </c>
      <c r="K4" s="13">
        <f t="shared" si="0"/>
        <v>341</v>
      </c>
      <c r="L4" s="13">
        <f aca="true" t="shared" si="1" ref="L4:L39">SUM(C4:J4)</f>
        <v>531.5</v>
      </c>
      <c r="M4" s="13"/>
      <c r="N4" s="9">
        <v>2</v>
      </c>
      <c r="O4" s="9"/>
      <c r="P4" s="9"/>
      <c r="Q4" s="9"/>
    </row>
    <row r="5" spans="1:17" ht="18" customHeight="1">
      <c r="A5" s="117">
        <v>1808218</v>
      </c>
      <c r="B5" s="116" t="s">
        <v>254</v>
      </c>
      <c r="C5" s="115">
        <v>92</v>
      </c>
      <c r="D5" s="115">
        <v>105</v>
      </c>
      <c r="E5" s="115">
        <v>105</v>
      </c>
      <c r="F5" s="115">
        <v>47</v>
      </c>
      <c r="G5" s="115">
        <v>36</v>
      </c>
      <c r="H5" s="115">
        <v>25</v>
      </c>
      <c r="I5" s="115">
        <v>26</v>
      </c>
      <c r="J5" s="115">
        <v>87</v>
      </c>
      <c r="K5" s="13">
        <f t="shared" si="0"/>
        <v>349</v>
      </c>
      <c r="L5" s="13">
        <f t="shared" si="1"/>
        <v>523</v>
      </c>
      <c r="M5" s="13"/>
      <c r="N5" s="9">
        <v>3</v>
      </c>
      <c r="O5" s="9"/>
      <c r="P5" s="9"/>
      <c r="Q5" s="9"/>
    </row>
    <row r="6" spans="1:17" ht="18" customHeight="1">
      <c r="A6" s="117">
        <v>1808206</v>
      </c>
      <c r="B6" s="116" t="s">
        <v>204</v>
      </c>
      <c r="C6" s="115">
        <v>93</v>
      </c>
      <c r="D6" s="115">
        <v>104</v>
      </c>
      <c r="E6" s="115">
        <v>100</v>
      </c>
      <c r="F6" s="115">
        <v>51</v>
      </c>
      <c r="G6" s="115">
        <v>29</v>
      </c>
      <c r="H6" s="115">
        <v>27</v>
      </c>
      <c r="I6" s="115">
        <v>29</v>
      </c>
      <c r="J6" s="115">
        <v>77</v>
      </c>
      <c r="K6" s="13">
        <f t="shared" si="0"/>
        <v>348</v>
      </c>
      <c r="L6" s="13">
        <f t="shared" si="1"/>
        <v>510</v>
      </c>
      <c r="M6" s="13"/>
      <c r="N6" s="9">
        <v>4</v>
      </c>
      <c r="O6" s="9"/>
      <c r="P6" s="9"/>
      <c r="Q6" s="9"/>
    </row>
    <row r="7" spans="1:17" ht="18" customHeight="1">
      <c r="A7" s="117">
        <v>1808204</v>
      </c>
      <c r="B7" s="116" t="s">
        <v>207</v>
      </c>
      <c r="C7" s="115">
        <v>100</v>
      </c>
      <c r="D7" s="115">
        <v>93</v>
      </c>
      <c r="E7" s="115">
        <v>92.5</v>
      </c>
      <c r="F7" s="115">
        <v>58</v>
      </c>
      <c r="G7" s="115">
        <v>40</v>
      </c>
      <c r="H7" s="115">
        <v>26</v>
      </c>
      <c r="I7" s="115">
        <v>27</v>
      </c>
      <c r="J7" s="115">
        <v>72</v>
      </c>
      <c r="K7" s="13">
        <f t="shared" si="0"/>
        <v>343.5</v>
      </c>
      <c r="L7" s="13">
        <f t="shared" si="1"/>
        <v>508.5</v>
      </c>
      <c r="M7" s="13"/>
      <c r="N7" s="9">
        <v>5</v>
      </c>
      <c r="O7" s="9"/>
      <c r="P7" s="9"/>
      <c r="Q7" s="9"/>
    </row>
    <row r="8" spans="1:17" ht="18" customHeight="1">
      <c r="A8" s="117">
        <v>1808203</v>
      </c>
      <c r="B8" s="116" t="s">
        <v>220</v>
      </c>
      <c r="C8" s="115">
        <v>94</v>
      </c>
      <c r="D8" s="115">
        <v>96</v>
      </c>
      <c r="E8" s="115">
        <v>106</v>
      </c>
      <c r="F8" s="115">
        <v>54</v>
      </c>
      <c r="G8" s="115">
        <v>36</v>
      </c>
      <c r="H8" s="115">
        <v>22.5</v>
      </c>
      <c r="I8" s="115">
        <v>25</v>
      </c>
      <c r="J8" s="115">
        <v>74</v>
      </c>
      <c r="K8" s="13">
        <f t="shared" si="0"/>
        <v>350</v>
      </c>
      <c r="L8" s="13">
        <f t="shared" si="1"/>
        <v>507.5</v>
      </c>
      <c r="M8" s="13"/>
      <c r="N8" s="9">
        <v>6</v>
      </c>
      <c r="O8" s="9"/>
      <c r="P8" s="9"/>
      <c r="Q8" s="9"/>
    </row>
    <row r="9" spans="1:17" ht="18" customHeight="1">
      <c r="A9" s="117">
        <v>1808237</v>
      </c>
      <c r="B9" s="116" t="s">
        <v>235</v>
      </c>
      <c r="C9" s="115">
        <v>94</v>
      </c>
      <c r="D9" s="115">
        <v>98</v>
      </c>
      <c r="E9" s="115">
        <v>93.5</v>
      </c>
      <c r="F9" s="115">
        <v>44</v>
      </c>
      <c r="G9" s="115">
        <v>38</v>
      </c>
      <c r="H9" s="115">
        <v>28</v>
      </c>
      <c r="I9" s="115">
        <v>28</v>
      </c>
      <c r="J9" s="115">
        <v>75</v>
      </c>
      <c r="K9" s="13">
        <f t="shared" si="0"/>
        <v>329.5</v>
      </c>
      <c r="L9" s="13">
        <f t="shared" si="1"/>
        <v>498.5</v>
      </c>
      <c r="M9" s="13"/>
      <c r="N9" s="9">
        <v>7</v>
      </c>
      <c r="O9" s="9"/>
      <c r="P9" s="9"/>
      <c r="Q9" s="9"/>
    </row>
    <row r="10" spans="1:17" ht="18" customHeight="1">
      <c r="A10" s="117">
        <v>1808220</v>
      </c>
      <c r="B10" s="116" t="s">
        <v>210</v>
      </c>
      <c r="C10" s="115">
        <v>94</v>
      </c>
      <c r="D10" s="115">
        <v>86</v>
      </c>
      <c r="E10" s="115">
        <v>101</v>
      </c>
      <c r="F10" s="115">
        <v>43</v>
      </c>
      <c r="G10" s="115">
        <v>43</v>
      </c>
      <c r="H10" s="115">
        <v>24</v>
      </c>
      <c r="I10" s="115">
        <v>25</v>
      </c>
      <c r="J10" s="115">
        <v>82</v>
      </c>
      <c r="K10" s="13">
        <f aca="true" t="shared" si="2" ref="K10:K24">SUM(C10:F10)</f>
        <v>324</v>
      </c>
      <c r="L10" s="13">
        <f t="shared" si="1"/>
        <v>498</v>
      </c>
      <c r="M10" s="13"/>
      <c r="N10" s="9">
        <v>8</v>
      </c>
      <c r="O10" s="9"/>
      <c r="P10" s="9"/>
      <c r="Q10" s="9"/>
    </row>
    <row r="11" spans="1:17" ht="18" customHeight="1">
      <c r="A11" s="117">
        <v>1808234</v>
      </c>
      <c r="B11" s="116" t="s">
        <v>217</v>
      </c>
      <c r="C11" s="115">
        <v>86</v>
      </c>
      <c r="D11" s="115">
        <v>101</v>
      </c>
      <c r="E11" s="115">
        <v>75.5</v>
      </c>
      <c r="F11" s="115">
        <v>51</v>
      </c>
      <c r="G11" s="115">
        <v>41</v>
      </c>
      <c r="H11" s="115">
        <v>25</v>
      </c>
      <c r="I11" s="115">
        <v>26</v>
      </c>
      <c r="J11" s="115">
        <v>89</v>
      </c>
      <c r="K11" s="13">
        <f t="shared" si="2"/>
        <v>313.5</v>
      </c>
      <c r="L11" s="13">
        <f t="shared" si="1"/>
        <v>494.5</v>
      </c>
      <c r="M11" s="13"/>
      <c r="N11" s="9">
        <v>9</v>
      </c>
      <c r="O11" s="9"/>
      <c r="P11" s="9"/>
      <c r="Q11" s="9"/>
    </row>
    <row r="12" spans="1:17" ht="18" customHeight="1">
      <c r="A12" s="117">
        <v>1808201</v>
      </c>
      <c r="B12" s="116" t="s">
        <v>213</v>
      </c>
      <c r="C12" s="115">
        <v>95</v>
      </c>
      <c r="D12" s="115">
        <v>93</v>
      </c>
      <c r="E12" s="115">
        <v>90.5</v>
      </c>
      <c r="F12" s="115">
        <v>55</v>
      </c>
      <c r="G12" s="115">
        <v>36</v>
      </c>
      <c r="H12" s="115">
        <v>25.5</v>
      </c>
      <c r="I12" s="115">
        <v>26</v>
      </c>
      <c r="J12" s="115">
        <v>72</v>
      </c>
      <c r="K12" s="13">
        <f t="shared" si="2"/>
        <v>333.5</v>
      </c>
      <c r="L12" s="13">
        <f t="shared" si="1"/>
        <v>493</v>
      </c>
      <c r="M12" s="13"/>
      <c r="N12" s="9">
        <v>10</v>
      </c>
      <c r="O12" s="9"/>
      <c r="P12" s="9"/>
      <c r="Q12" s="9"/>
    </row>
    <row r="13" spans="1:17" ht="18" customHeight="1">
      <c r="A13" s="117">
        <v>1808212</v>
      </c>
      <c r="B13" s="116" t="s">
        <v>215</v>
      </c>
      <c r="C13" s="115">
        <v>93</v>
      </c>
      <c r="D13" s="115">
        <v>99</v>
      </c>
      <c r="E13" s="115">
        <v>94</v>
      </c>
      <c r="F13" s="115">
        <v>49</v>
      </c>
      <c r="G13" s="115">
        <v>31</v>
      </c>
      <c r="H13" s="115">
        <v>29</v>
      </c>
      <c r="I13" s="115">
        <v>26</v>
      </c>
      <c r="J13" s="115">
        <v>69</v>
      </c>
      <c r="K13" s="13">
        <f t="shared" si="2"/>
        <v>335</v>
      </c>
      <c r="L13" s="13">
        <f t="shared" si="1"/>
        <v>490</v>
      </c>
      <c r="M13" s="13"/>
      <c r="N13" s="9">
        <v>11</v>
      </c>
      <c r="O13" s="9"/>
      <c r="P13" s="9"/>
      <c r="Q13" s="9"/>
    </row>
    <row r="14" spans="1:17" ht="18" customHeight="1">
      <c r="A14" s="117">
        <v>1808214</v>
      </c>
      <c r="B14" s="116" t="s">
        <v>212</v>
      </c>
      <c r="C14" s="115">
        <v>90</v>
      </c>
      <c r="D14" s="115">
        <v>89</v>
      </c>
      <c r="E14" s="115">
        <v>77</v>
      </c>
      <c r="F14" s="115">
        <v>48</v>
      </c>
      <c r="G14" s="115">
        <v>41</v>
      </c>
      <c r="H14" s="115">
        <v>27</v>
      </c>
      <c r="I14" s="115">
        <v>28</v>
      </c>
      <c r="J14" s="115">
        <v>85</v>
      </c>
      <c r="K14" s="13">
        <f t="shared" si="2"/>
        <v>304</v>
      </c>
      <c r="L14" s="13">
        <f t="shared" si="1"/>
        <v>485</v>
      </c>
      <c r="M14" s="13"/>
      <c r="N14" s="9">
        <v>12</v>
      </c>
      <c r="O14" s="9"/>
      <c r="P14" s="9"/>
      <c r="Q14" s="9"/>
    </row>
    <row r="15" spans="1:17" ht="18" customHeight="1">
      <c r="A15" s="117">
        <v>1808207</v>
      </c>
      <c r="B15" s="116" t="s">
        <v>236</v>
      </c>
      <c r="C15" s="115">
        <v>100</v>
      </c>
      <c r="D15" s="115">
        <v>102</v>
      </c>
      <c r="E15" s="115">
        <v>81</v>
      </c>
      <c r="F15" s="115">
        <v>48</v>
      </c>
      <c r="G15" s="115">
        <v>37</v>
      </c>
      <c r="H15" s="115">
        <v>25</v>
      </c>
      <c r="I15" s="115">
        <v>25</v>
      </c>
      <c r="J15" s="115">
        <v>66</v>
      </c>
      <c r="K15" s="13">
        <f t="shared" si="2"/>
        <v>331</v>
      </c>
      <c r="L15" s="13">
        <f t="shared" si="1"/>
        <v>484</v>
      </c>
      <c r="M15" s="13"/>
      <c r="N15" s="9">
        <v>13</v>
      </c>
      <c r="O15" s="9"/>
      <c r="P15" s="9"/>
      <c r="Q15" s="9"/>
    </row>
    <row r="16" spans="1:17" ht="18" customHeight="1">
      <c r="A16" s="117">
        <v>1808210</v>
      </c>
      <c r="B16" s="116" t="s">
        <v>258</v>
      </c>
      <c r="C16" s="115">
        <v>97</v>
      </c>
      <c r="D16" s="115">
        <v>86</v>
      </c>
      <c r="E16" s="115">
        <v>91.5</v>
      </c>
      <c r="F16" s="115">
        <v>48</v>
      </c>
      <c r="G16" s="115">
        <v>33</v>
      </c>
      <c r="H16" s="115">
        <v>26</v>
      </c>
      <c r="I16" s="115">
        <v>26</v>
      </c>
      <c r="J16" s="115">
        <v>73</v>
      </c>
      <c r="K16" s="13">
        <f t="shared" si="2"/>
        <v>322.5</v>
      </c>
      <c r="L16" s="13">
        <f t="shared" si="1"/>
        <v>480.5</v>
      </c>
      <c r="M16" s="13"/>
      <c r="N16" s="9">
        <v>14</v>
      </c>
      <c r="O16" s="9"/>
      <c r="P16" s="9"/>
      <c r="Q16" s="9"/>
    </row>
    <row r="17" spans="1:17" ht="18" customHeight="1">
      <c r="A17" s="117">
        <v>1808202</v>
      </c>
      <c r="B17" s="116" t="s">
        <v>227</v>
      </c>
      <c r="C17" s="115">
        <v>97</v>
      </c>
      <c r="D17" s="115">
        <v>87</v>
      </c>
      <c r="E17" s="115">
        <v>88</v>
      </c>
      <c r="F17" s="115">
        <v>50</v>
      </c>
      <c r="G17" s="115">
        <v>33</v>
      </c>
      <c r="H17" s="115">
        <v>27</v>
      </c>
      <c r="I17" s="115">
        <v>28</v>
      </c>
      <c r="J17" s="115">
        <v>68</v>
      </c>
      <c r="K17" s="13">
        <f t="shared" si="2"/>
        <v>322</v>
      </c>
      <c r="L17" s="13">
        <f t="shared" si="1"/>
        <v>478</v>
      </c>
      <c r="M17" s="13"/>
      <c r="N17" s="9">
        <v>15</v>
      </c>
      <c r="O17" s="9"/>
      <c r="P17" s="9"/>
      <c r="Q17" s="9"/>
    </row>
    <row r="18" spans="1:17" ht="18" customHeight="1">
      <c r="A18" s="117">
        <v>1808211</v>
      </c>
      <c r="B18" s="116" t="s">
        <v>248</v>
      </c>
      <c r="C18" s="115">
        <v>97</v>
      </c>
      <c r="D18" s="115">
        <v>78</v>
      </c>
      <c r="E18" s="115">
        <v>89.5</v>
      </c>
      <c r="F18" s="115">
        <v>50</v>
      </c>
      <c r="G18" s="115">
        <v>42</v>
      </c>
      <c r="H18" s="115">
        <v>26.5</v>
      </c>
      <c r="I18" s="115">
        <v>26</v>
      </c>
      <c r="J18" s="115">
        <v>66</v>
      </c>
      <c r="K18" s="13">
        <f t="shared" si="2"/>
        <v>314.5</v>
      </c>
      <c r="L18" s="13">
        <f t="shared" si="1"/>
        <v>475</v>
      </c>
      <c r="M18" s="13"/>
      <c r="N18" s="9">
        <v>16</v>
      </c>
      <c r="O18" s="9"/>
      <c r="P18" s="9"/>
      <c r="Q18" s="9"/>
    </row>
    <row r="19" spans="1:17" ht="18" customHeight="1">
      <c r="A19" s="117">
        <v>1808209</v>
      </c>
      <c r="B19" s="116" t="s">
        <v>247</v>
      </c>
      <c r="C19" s="115">
        <v>92</v>
      </c>
      <c r="D19" s="115">
        <v>84</v>
      </c>
      <c r="E19" s="115">
        <v>84</v>
      </c>
      <c r="F19" s="115">
        <v>49</v>
      </c>
      <c r="G19" s="115">
        <v>32</v>
      </c>
      <c r="H19" s="115">
        <v>29</v>
      </c>
      <c r="I19" s="115">
        <v>27</v>
      </c>
      <c r="J19" s="115">
        <v>69</v>
      </c>
      <c r="K19" s="13">
        <f t="shared" si="2"/>
        <v>309</v>
      </c>
      <c r="L19" s="13">
        <f t="shared" si="1"/>
        <v>466</v>
      </c>
      <c r="M19" s="13"/>
      <c r="N19" s="9">
        <v>17</v>
      </c>
      <c r="O19" s="9"/>
      <c r="P19" s="9"/>
      <c r="Q19" s="9"/>
    </row>
    <row r="20" spans="1:17" ht="18" customHeight="1">
      <c r="A20" s="117">
        <v>1808217</v>
      </c>
      <c r="B20" s="116" t="s">
        <v>230</v>
      </c>
      <c r="C20" s="115">
        <v>93</v>
      </c>
      <c r="D20" s="115">
        <v>89</v>
      </c>
      <c r="E20" s="115">
        <v>91.5</v>
      </c>
      <c r="F20" s="115">
        <v>53</v>
      </c>
      <c r="G20" s="115">
        <v>30</v>
      </c>
      <c r="H20" s="115">
        <v>23.5</v>
      </c>
      <c r="I20" s="115">
        <v>22</v>
      </c>
      <c r="J20" s="115">
        <v>58</v>
      </c>
      <c r="K20" s="13">
        <f t="shared" si="2"/>
        <v>326.5</v>
      </c>
      <c r="L20" s="13">
        <f t="shared" si="1"/>
        <v>460</v>
      </c>
      <c r="M20" s="13"/>
      <c r="N20" s="9">
        <v>18</v>
      </c>
      <c r="O20" s="9"/>
      <c r="P20" s="9"/>
      <c r="Q20" s="9"/>
    </row>
    <row r="21" spans="1:17" ht="18" customHeight="1">
      <c r="A21" s="117">
        <v>1808221</v>
      </c>
      <c r="B21" s="116" t="s">
        <v>232</v>
      </c>
      <c r="C21" s="115">
        <v>87</v>
      </c>
      <c r="D21" s="115">
        <v>90</v>
      </c>
      <c r="E21" s="115">
        <v>90</v>
      </c>
      <c r="F21" s="115">
        <v>51</v>
      </c>
      <c r="G21" s="115">
        <v>27</v>
      </c>
      <c r="H21" s="115">
        <v>24.5</v>
      </c>
      <c r="I21" s="115">
        <v>23</v>
      </c>
      <c r="J21" s="115">
        <v>64</v>
      </c>
      <c r="K21" s="13">
        <f t="shared" si="2"/>
        <v>318</v>
      </c>
      <c r="L21" s="13">
        <f t="shared" si="1"/>
        <v>456.5</v>
      </c>
      <c r="M21" s="13"/>
      <c r="N21" s="9">
        <v>19</v>
      </c>
      <c r="O21" s="9"/>
      <c r="P21" s="9"/>
      <c r="Q21" s="9"/>
    </row>
    <row r="22" spans="1:17" ht="18" customHeight="1">
      <c r="A22" s="117">
        <v>1808216</v>
      </c>
      <c r="B22" s="116" t="s">
        <v>256</v>
      </c>
      <c r="C22" s="115">
        <v>101</v>
      </c>
      <c r="D22" s="115">
        <v>82</v>
      </c>
      <c r="E22" s="115">
        <v>96</v>
      </c>
      <c r="F22" s="115">
        <v>48</v>
      </c>
      <c r="G22" s="115">
        <v>28</v>
      </c>
      <c r="H22" s="115">
        <v>23.5</v>
      </c>
      <c r="I22" s="115">
        <v>24</v>
      </c>
      <c r="J22" s="115">
        <v>51</v>
      </c>
      <c r="K22" s="13">
        <f t="shared" si="2"/>
        <v>327</v>
      </c>
      <c r="L22" s="13">
        <f t="shared" si="1"/>
        <v>453.5</v>
      </c>
      <c r="M22" s="13"/>
      <c r="N22" s="9">
        <v>20</v>
      </c>
      <c r="O22" s="9"/>
      <c r="P22" s="9"/>
      <c r="Q22" s="9"/>
    </row>
    <row r="23" spans="1:17" ht="18" customHeight="1">
      <c r="A23" s="117">
        <v>1808213</v>
      </c>
      <c r="B23" s="116" t="s">
        <v>241</v>
      </c>
      <c r="C23" s="115">
        <v>84</v>
      </c>
      <c r="D23" s="115">
        <v>93</v>
      </c>
      <c r="E23" s="115">
        <v>59.5</v>
      </c>
      <c r="F23" s="115">
        <v>46</v>
      </c>
      <c r="G23" s="115">
        <v>38</v>
      </c>
      <c r="H23" s="115">
        <v>27.5</v>
      </c>
      <c r="I23" s="115">
        <v>28</v>
      </c>
      <c r="J23" s="115">
        <v>76</v>
      </c>
      <c r="K23" s="13">
        <f t="shared" si="2"/>
        <v>282.5</v>
      </c>
      <c r="L23" s="13">
        <f t="shared" si="1"/>
        <v>452</v>
      </c>
      <c r="M23" s="13"/>
      <c r="N23" s="9">
        <v>21</v>
      </c>
      <c r="O23" s="9"/>
      <c r="P23" s="9"/>
      <c r="Q23" s="9"/>
    </row>
    <row r="24" spans="1:17" ht="18" customHeight="1">
      <c r="A24" s="117">
        <v>1808230</v>
      </c>
      <c r="B24" s="116" t="s">
        <v>261</v>
      </c>
      <c r="C24" s="115">
        <v>86</v>
      </c>
      <c r="D24" s="115">
        <v>90</v>
      </c>
      <c r="E24" s="115">
        <v>40</v>
      </c>
      <c r="F24" s="115">
        <v>46</v>
      </c>
      <c r="G24" s="115">
        <v>43</v>
      </c>
      <c r="H24" s="115">
        <v>28</v>
      </c>
      <c r="I24" s="115">
        <v>29</v>
      </c>
      <c r="J24" s="115">
        <v>82</v>
      </c>
      <c r="K24" s="13">
        <f t="shared" si="2"/>
        <v>262</v>
      </c>
      <c r="L24" s="13">
        <f t="shared" si="1"/>
        <v>444</v>
      </c>
      <c r="M24" s="13"/>
      <c r="N24" s="9">
        <v>22</v>
      </c>
      <c r="O24" s="9"/>
      <c r="P24" s="9"/>
      <c r="Q24" s="9"/>
    </row>
    <row r="25" spans="1:17" ht="18" customHeight="1">
      <c r="A25" s="117">
        <v>1808235</v>
      </c>
      <c r="B25" s="116" t="s">
        <v>211</v>
      </c>
      <c r="C25" s="115">
        <v>85</v>
      </c>
      <c r="D25" s="115">
        <v>52</v>
      </c>
      <c r="E25" s="115">
        <v>96.5</v>
      </c>
      <c r="F25" s="115">
        <v>33</v>
      </c>
      <c r="G25" s="115">
        <v>39</v>
      </c>
      <c r="H25" s="115">
        <v>27.5</v>
      </c>
      <c r="I25" s="115">
        <v>26</v>
      </c>
      <c r="J25" s="115">
        <v>65</v>
      </c>
      <c r="K25" s="13">
        <f aca="true" t="shared" si="3" ref="K25:K59">SUM(C25:F25)</f>
        <v>266.5</v>
      </c>
      <c r="L25" s="13">
        <f t="shared" si="1"/>
        <v>424</v>
      </c>
      <c r="M25" s="13"/>
      <c r="N25" s="9">
        <v>23</v>
      </c>
      <c r="O25" s="9"/>
      <c r="P25" s="9"/>
      <c r="Q25" s="9"/>
    </row>
    <row r="26" spans="1:17" ht="18" customHeight="1">
      <c r="A26" s="117">
        <v>1808236</v>
      </c>
      <c r="B26" s="116" t="s">
        <v>243</v>
      </c>
      <c r="C26" s="115">
        <v>86</v>
      </c>
      <c r="D26" s="115">
        <v>82</v>
      </c>
      <c r="E26" s="115">
        <v>69.5</v>
      </c>
      <c r="F26" s="115">
        <v>45</v>
      </c>
      <c r="G26" s="115">
        <v>33</v>
      </c>
      <c r="H26" s="115">
        <v>23.5</v>
      </c>
      <c r="I26" s="115">
        <v>20</v>
      </c>
      <c r="J26" s="115">
        <v>65</v>
      </c>
      <c r="K26" s="13">
        <f t="shared" si="3"/>
        <v>282.5</v>
      </c>
      <c r="L26" s="13">
        <f t="shared" si="1"/>
        <v>424</v>
      </c>
      <c r="M26" s="13"/>
      <c r="N26" s="9">
        <v>24</v>
      </c>
      <c r="O26" s="9"/>
      <c r="P26" s="9"/>
      <c r="Q26" s="9"/>
    </row>
    <row r="27" spans="1:17" ht="18" customHeight="1">
      <c r="A27" s="117">
        <v>1808215</v>
      </c>
      <c r="B27" s="116" t="s">
        <v>240</v>
      </c>
      <c r="C27" s="115">
        <v>93</v>
      </c>
      <c r="D27" s="115">
        <v>81</v>
      </c>
      <c r="E27" s="115">
        <v>78.5</v>
      </c>
      <c r="F27" s="115">
        <v>44</v>
      </c>
      <c r="G27" s="115">
        <v>32</v>
      </c>
      <c r="H27" s="115">
        <v>24.5</v>
      </c>
      <c r="I27" s="115">
        <v>23</v>
      </c>
      <c r="J27" s="115">
        <v>46</v>
      </c>
      <c r="K27" s="13">
        <f t="shared" si="3"/>
        <v>296.5</v>
      </c>
      <c r="L27" s="13">
        <f t="shared" si="1"/>
        <v>422</v>
      </c>
      <c r="M27" s="13"/>
      <c r="N27" s="9">
        <v>25</v>
      </c>
      <c r="O27" s="9"/>
      <c r="P27" s="9"/>
      <c r="Q27" s="9"/>
    </row>
    <row r="28" spans="1:17" ht="18" customHeight="1">
      <c r="A28" s="117">
        <v>1808229</v>
      </c>
      <c r="B28" s="116" t="s">
        <v>289</v>
      </c>
      <c r="C28" s="115">
        <v>86</v>
      </c>
      <c r="D28" s="115">
        <v>74</v>
      </c>
      <c r="E28" s="115">
        <v>67</v>
      </c>
      <c r="F28" s="115">
        <v>45</v>
      </c>
      <c r="G28" s="115">
        <v>32</v>
      </c>
      <c r="H28" s="115">
        <v>20</v>
      </c>
      <c r="I28" s="115">
        <v>24</v>
      </c>
      <c r="J28" s="115">
        <v>47</v>
      </c>
      <c r="K28" s="13">
        <f t="shared" si="3"/>
        <v>272</v>
      </c>
      <c r="L28" s="13">
        <f t="shared" si="1"/>
        <v>395</v>
      </c>
      <c r="M28" s="13"/>
      <c r="N28" s="9">
        <v>26</v>
      </c>
      <c r="O28" s="9"/>
      <c r="P28" s="9"/>
      <c r="Q28" s="9"/>
    </row>
    <row r="29" spans="1:17" ht="18" customHeight="1">
      <c r="A29" s="117">
        <v>1808222</v>
      </c>
      <c r="B29" s="116" t="s">
        <v>290</v>
      </c>
      <c r="C29" s="115">
        <v>81</v>
      </c>
      <c r="D29" s="115">
        <v>81</v>
      </c>
      <c r="E29" s="115">
        <v>54</v>
      </c>
      <c r="F29" s="115">
        <v>46</v>
      </c>
      <c r="G29" s="115">
        <v>31</v>
      </c>
      <c r="H29" s="115">
        <v>19</v>
      </c>
      <c r="I29" s="115">
        <v>19</v>
      </c>
      <c r="J29" s="115">
        <v>62</v>
      </c>
      <c r="K29" s="13">
        <f t="shared" si="3"/>
        <v>262</v>
      </c>
      <c r="L29" s="13">
        <f t="shared" si="1"/>
        <v>393</v>
      </c>
      <c r="M29" s="13"/>
      <c r="N29" s="9">
        <v>27</v>
      </c>
      <c r="O29" s="9"/>
      <c r="P29" s="9"/>
      <c r="Q29" s="9"/>
    </row>
    <row r="30" spans="1:17" ht="18" customHeight="1">
      <c r="A30" s="117">
        <v>1808232</v>
      </c>
      <c r="B30" s="116" t="s">
        <v>293</v>
      </c>
      <c r="C30" s="115">
        <v>92</v>
      </c>
      <c r="D30" s="115">
        <v>43</v>
      </c>
      <c r="E30" s="115">
        <v>74</v>
      </c>
      <c r="F30" s="115">
        <v>41</v>
      </c>
      <c r="G30" s="115">
        <v>34</v>
      </c>
      <c r="H30" s="115">
        <v>21.5</v>
      </c>
      <c r="I30" s="115">
        <v>18</v>
      </c>
      <c r="J30" s="115">
        <v>50</v>
      </c>
      <c r="K30" s="13">
        <f t="shared" si="3"/>
        <v>250</v>
      </c>
      <c r="L30" s="13">
        <f t="shared" si="1"/>
        <v>373.5</v>
      </c>
      <c r="M30" s="13"/>
      <c r="N30" s="9">
        <v>28</v>
      </c>
      <c r="O30" s="9"/>
      <c r="P30" s="9"/>
      <c r="Q30" s="9"/>
    </row>
    <row r="31" spans="1:17" ht="18" customHeight="1">
      <c r="A31" s="117">
        <v>1808219</v>
      </c>
      <c r="B31" s="116" t="s">
        <v>281</v>
      </c>
      <c r="C31" s="115">
        <v>85</v>
      </c>
      <c r="D31" s="115">
        <v>61</v>
      </c>
      <c r="E31" s="115">
        <v>54.5</v>
      </c>
      <c r="F31" s="115">
        <v>46</v>
      </c>
      <c r="G31" s="115">
        <v>32</v>
      </c>
      <c r="H31" s="115">
        <v>23.5</v>
      </c>
      <c r="I31" s="115">
        <v>21</v>
      </c>
      <c r="J31" s="115">
        <v>39</v>
      </c>
      <c r="K31" s="13">
        <f t="shared" si="3"/>
        <v>246.5</v>
      </c>
      <c r="L31" s="13">
        <f t="shared" si="1"/>
        <v>362</v>
      </c>
      <c r="M31" s="13"/>
      <c r="N31" s="9">
        <v>29</v>
      </c>
      <c r="O31" s="9"/>
      <c r="P31" s="9"/>
      <c r="Q31" s="9"/>
    </row>
    <row r="32" spans="1:17" ht="18" customHeight="1">
      <c r="A32" s="117">
        <v>1808233</v>
      </c>
      <c r="B32" s="116" t="s">
        <v>292</v>
      </c>
      <c r="C32" s="115">
        <v>76</v>
      </c>
      <c r="D32" s="115">
        <v>41</v>
      </c>
      <c r="E32" s="115">
        <v>70</v>
      </c>
      <c r="F32" s="115">
        <v>47</v>
      </c>
      <c r="G32" s="115">
        <v>34</v>
      </c>
      <c r="H32" s="115">
        <v>23.5</v>
      </c>
      <c r="I32" s="115">
        <v>21</v>
      </c>
      <c r="J32" s="115">
        <v>44</v>
      </c>
      <c r="K32" s="13">
        <f t="shared" si="3"/>
        <v>234</v>
      </c>
      <c r="L32" s="13">
        <f t="shared" si="1"/>
        <v>356.5</v>
      </c>
      <c r="M32" s="13"/>
      <c r="N32" s="9">
        <v>30</v>
      </c>
      <c r="O32" s="9"/>
      <c r="P32" s="9"/>
      <c r="Q32" s="9"/>
    </row>
    <row r="33" spans="1:17" ht="18" customHeight="1">
      <c r="A33" s="117">
        <v>1808227</v>
      </c>
      <c r="B33" s="116" t="s">
        <v>294</v>
      </c>
      <c r="C33" s="115">
        <v>71</v>
      </c>
      <c r="D33" s="115">
        <v>62</v>
      </c>
      <c r="E33" s="115">
        <v>60</v>
      </c>
      <c r="F33" s="115">
        <v>45</v>
      </c>
      <c r="G33" s="115">
        <v>29</v>
      </c>
      <c r="H33" s="115">
        <v>26.5</v>
      </c>
      <c r="I33" s="115">
        <v>20</v>
      </c>
      <c r="J33" s="115">
        <v>42</v>
      </c>
      <c r="K33" s="13">
        <f t="shared" si="3"/>
        <v>238</v>
      </c>
      <c r="L33" s="13">
        <f t="shared" si="1"/>
        <v>355.5</v>
      </c>
      <c r="M33" s="13"/>
      <c r="N33" s="9">
        <v>31</v>
      </c>
      <c r="O33" s="9"/>
      <c r="P33" s="9"/>
      <c r="Q33" s="9"/>
    </row>
    <row r="34" spans="1:17" ht="18" customHeight="1">
      <c r="A34" s="117">
        <v>1808223</v>
      </c>
      <c r="B34" s="116" t="s">
        <v>297</v>
      </c>
      <c r="C34" s="115">
        <v>99</v>
      </c>
      <c r="D34" s="115">
        <v>54</v>
      </c>
      <c r="E34" s="115">
        <v>51</v>
      </c>
      <c r="F34" s="115">
        <v>46</v>
      </c>
      <c r="G34" s="115">
        <v>21</v>
      </c>
      <c r="H34" s="115">
        <v>20.5</v>
      </c>
      <c r="I34" s="115">
        <v>14</v>
      </c>
      <c r="J34" s="115">
        <v>48</v>
      </c>
      <c r="K34" s="13">
        <f t="shared" si="3"/>
        <v>250</v>
      </c>
      <c r="L34" s="13">
        <f t="shared" si="1"/>
        <v>353.5</v>
      </c>
      <c r="M34" s="13"/>
      <c r="N34" s="9">
        <v>32</v>
      </c>
      <c r="O34" s="9"/>
      <c r="P34" s="9"/>
      <c r="Q34" s="9"/>
    </row>
    <row r="35" spans="1:17" ht="18" customHeight="1">
      <c r="A35" s="117">
        <v>1808224</v>
      </c>
      <c r="B35" s="116" t="s">
        <v>295</v>
      </c>
      <c r="C35" s="115">
        <v>78</v>
      </c>
      <c r="D35" s="115">
        <v>69</v>
      </c>
      <c r="E35" s="115">
        <v>56</v>
      </c>
      <c r="F35" s="115">
        <v>46</v>
      </c>
      <c r="G35" s="115">
        <v>21</v>
      </c>
      <c r="H35" s="115">
        <v>17.5</v>
      </c>
      <c r="I35" s="115">
        <v>16</v>
      </c>
      <c r="J35" s="115">
        <v>45</v>
      </c>
      <c r="K35" s="13">
        <f t="shared" si="3"/>
        <v>249</v>
      </c>
      <c r="L35" s="13">
        <f t="shared" si="1"/>
        <v>348.5</v>
      </c>
      <c r="M35" s="13"/>
      <c r="N35" s="9">
        <v>33</v>
      </c>
      <c r="O35" s="9"/>
      <c r="P35" s="9"/>
      <c r="Q35" s="9"/>
    </row>
    <row r="36" spans="1:17" ht="18" customHeight="1">
      <c r="A36" s="117">
        <v>1808226</v>
      </c>
      <c r="B36" s="116" t="s">
        <v>301</v>
      </c>
      <c r="C36" s="115">
        <v>85</v>
      </c>
      <c r="D36" s="115">
        <v>15</v>
      </c>
      <c r="E36" s="115">
        <v>66.5</v>
      </c>
      <c r="F36" s="115">
        <v>39</v>
      </c>
      <c r="G36" s="115">
        <v>31</v>
      </c>
      <c r="H36" s="115">
        <v>21</v>
      </c>
      <c r="I36" s="115">
        <v>23</v>
      </c>
      <c r="J36" s="115">
        <v>48</v>
      </c>
      <c r="K36" s="13">
        <f t="shared" si="3"/>
        <v>205.5</v>
      </c>
      <c r="L36" s="13">
        <f t="shared" si="1"/>
        <v>328.5</v>
      </c>
      <c r="M36" s="13"/>
      <c r="N36" s="9">
        <v>34</v>
      </c>
      <c r="O36" s="9"/>
      <c r="P36" s="9"/>
      <c r="Q36" s="9"/>
    </row>
    <row r="37" spans="1:17" ht="18" customHeight="1">
      <c r="A37" s="117">
        <v>1808228</v>
      </c>
      <c r="B37" s="116" t="s">
        <v>287</v>
      </c>
      <c r="C37" s="115">
        <v>76</v>
      </c>
      <c r="D37" s="115">
        <v>44</v>
      </c>
      <c r="E37" s="115">
        <v>54</v>
      </c>
      <c r="F37" s="115">
        <v>37</v>
      </c>
      <c r="G37" s="115">
        <v>35</v>
      </c>
      <c r="H37" s="115">
        <v>15.5</v>
      </c>
      <c r="I37" s="115">
        <v>18</v>
      </c>
      <c r="J37" s="115">
        <v>48</v>
      </c>
      <c r="K37" s="13">
        <f t="shared" si="3"/>
        <v>211</v>
      </c>
      <c r="L37" s="13">
        <f t="shared" si="1"/>
        <v>327.5</v>
      </c>
      <c r="M37" s="13"/>
      <c r="N37" s="9">
        <v>35</v>
      </c>
      <c r="O37" s="9"/>
      <c r="P37" s="9"/>
      <c r="Q37" s="9"/>
    </row>
    <row r="38" spans="1:17" ht="18" customHeight="1">
      <c r="A38" s="117">
        <v>1808231</v>
      </c>
      <c r="B38" s="116" t="s">
        <v>304</v>
      </c>
      <c r="C38" s="115">
        <v>89</v>
      </c>
      <c r="D38" s="115">
        <v>37</v>
      </c>
      <c r="E38" s="115">
        <v>41.5</v>
      </c>
      <c r="F38" s="115">
        <v>36</v>
      </c>
      <c r="G38" s="115">
        <v>34</v>
      </c>
      <c r="H38" s="115">
        <v>18.5</v>
      </c>
      <c r="I38" s="115">
        <v>20</v>
      </c>
      <c r="J38" s="115">
        <v>37</v>
      </c>
      <c r="K38" s="13">
        <f t="shared" si="3"/>
        <v>203.5</v>
      </c>
      <c r="L38" s="13">
        <f t="shared" si="1"/>
        <v>313</v>
      </c>
      <c r="M38" s="13"/>
      <c r="N38" s="9">
        <v>36</v>
      </c>
      <c r="O38" s="9"/>
      <c r="P38" s="9"/>
      <c r="Q38" s="9"/>
    </row>
    <row r="39" spans="1:17" ht="18" customHeight="1">
      <c r="A39" s="117">
        <v>1808225</v>
      </c>
      <c r="B39" s="116" t="s">
        <v>300</v>
      </c>
      <c r="C39" s="115">
        <v>85</v>
      </c>
      <c r="D39" s="115">
        <v>50</v>
      </c>
      <c r="E39" s="115">
        <v>37</v>
      </c>
      <c r="F39" s="115">
        <v>41</v>
      </c>
      <c r="G39" s="115">
        <v>16</v>
      </c>
      <c r="H39" s="115">
        <v>16.5</v>
      </c>
      <c r="I39" s="115">
        <v>17</v>
      </c>
      <c r="J39" s="115">
        <v>41</v>
      </c>
      <c r="K39" s="13">
        <f t="shared" si="3"/>
        <v>213</v>
      </c>
      <c r="L39" s="13">
        <f t="shared" si="1"/>
        <v>303.5</v>
      </c>
      <c r="M39" s="13"/>
      <c r="N39" s="9">
        <v>37</v>
      </c>
      <c r="O39" s="9"/>
      <c r="P39" s="9"/>
      <c r="Q39" s="9"/>
    </row>
    <row r="40" spans="1:17" ht="18" customHeight="1">
      <c r="A40" s="17"/>
      <c r="B40" s="18"/>
      <c r="C40" s="13"/>
      <c r="D40" s="13"/>
      <c r="E40" s="13"/>
      <c r="F40" s="13"/>
      <c r="G40" s="13"/>
      <c r="H40" s="13"/>
      <c r="I40" s="13"/>
      <c r="J40" s="13"/>
      <c r="K40" s="13">
        <f t="shared" si="3"/>
        <v>0</v>
      </c>
      <c r="L40" s="13"/>
      <c r="M40" s="13"/>
      <c r="N40" s="9"/>
      <c r="O40" s="9"/>
      <c r="P40" s="9"/>
      <c r="Q40" s="9"/>
    </row>
    <row r="41" spans="1:17" ht="18" customHeight="1">
      <c r="A41" s="17"/>
      <c r="B41" s="18"/>
      <c r="C41" s="13"/>
      <c r="D41" s="13"/>
      <c r="E41" s="13"/>
      <c r="F41" s="13"/>
      <c r="G41" s="13"/>
      <c r="H41" s="13"/>
      <c r="I41" s="13"/>
      <c r="J41" s="13"/>
      <c r="K41" s="13">
        <f t="shared" si="3"/>
        <v>0</v>
      </c>
      <c r="L41" s="13"/>
      <c r="M41" s="13"/>
      <c r="N41" s="9"/>
      <c r="O41" s="9"/>
      <c r="P41" s="9"/>
      <c r="Q41" s="9"/>
    </row>
    <row r="42" spans="1:17" ht="18" customHeight="1">
      <c r="A42" s="17"/>
      <c r="B42" s="18"/>
      <c r="C42" s="13"/>
      <c r="D42" s="13"/>
      <c r="E42" s="13"/>
      <c r="F42" s="13"/>
      <c r="G42" s="13"/>
      <c r="H42" s="13"/>
      <c r="I42" s="13"/>
      <c r="J42" s="13"/>
      <c r="K42" s="13">
        <f t="shared" si="3"/>
        <v>0</v>
      </c>
      <c r="L42" s="13"/>
      <c r="M42" s="13"/>
      <c r="N42" s="9"/>
      <c r="O42" s="9"/>
      <c r="P42" s="9"/>
      <c r="Q42" s="9"/>
    </row>
    <row r="43" spans="1:17" ht="18" customHeight="1">
      <c r="A43" s="17"/>
      <c r="B43" s="18"/>
      <c r="C43" s="13"/>
      <c r="D43" s="13"/>
      <c r="E43" s="13"/>
      <c r="F43" s="13"/>
      <c r="G43" s="13"/>
      <c r="H43" s="13"/>
      <c r="I43" s="13"/>
      <c r="J43" s="13"/>
      <c r="K43" s="13">
        <f t="shared" si="3"/>
        <v>0</v>
      </c>
      <c r="L43" s="13"/>
      <c r="M43" s="13"/>
      <c r="N43" s="9"/>
      <c r="O43" s="9"/>
      <c r="P43" s="9"/>
      <c r="Q43" s="9"/>
    </row>
    <row r="44" spans="1:17" ht="18" customHeight="1">
      <c r="A44" s="17"/>
      <c r="B44" s="18"/>
      <c r="C44" s="13"/>
      <c r="D44" s="13"/>
      <c r="E44" s="13"/>
      <c r="F44" s="13"/>
      <c r="G44" s="13"/>
      <c r="H44" s="13"/>
      <c r="I44" s="13"/>
      <c r="J44" s="13"/>
      <c r="K44" s="13">
        <f t="shared" si="3"/>
        <v>0</v>
      </c>
      <c r="L44" s="13"/>
      <c r="M44" s="13"/>
      <c r="N44" s="9"/>
      <c r="O44" s="9"/>
      <c r="P44" s="9"/>
      <c r="Q44" s="9"/>
    </row>
    <row r="45" spans="1:17" ht="18" customHeight="1">
      <c r="A45" s="17"/>
      <c r="B45" s="18"/>
      <c r="C45" s="13"/>
      <c r="D45" s="13"/>
      <c r="E45" s="13"/>
      <c r="F45" s="13"/>
      <c r="G45" s="13"/>
      <c r="H45" s="13"/>
      <c r="I45" s="13"/>
      <c r="J45" s="13"/>
      <c r="K45" s="13">
        <f t="shared" si="3"/>
        <v>0</v>
      </c>
      <c r="L45" s="13"/>
      <c r="M45" s="13"/>
      <c r="N45" s="9"/>
      <c r="O45" s="9"/>
      <c r="P45" s="9"/>
      <c r="Q45" s="9"/>
    </row>
    <row r="46" spans="1:17" ht="18" customHeight="1">
      <c r="A46" s="17"/>
      <c r="B46" s="18"/>
      <c r="C46" s="13"/>
      <c r="D46" s="13"/>
      <c r="E46" s="13"/>
      <c r="F46" s="13"/>
      <c r="G46" s="13"/>
      <c r="H46" s="13"/>
      <c r="I46" s="13"/>
      <c r="J46" s="13"/>
      <c r="K46" s="13">
        <f t="shared" si="3"/>
        <v>0</v>
      </c>
      <c r="L46" s="13"/>
      <c r="M46" s="13"/>
      <c r="N46" s="9"/>
      <c r="O46" s="9"/>
      <c r="P46" s="9"/>
      <c r="Q46" s="9"/>
    </row>
    <row r="47" spans="1:17" ht="18" customHeight="1">
      <c r="A47" s="17"/>
      <c r="B47" s="18"/>
      <c r="C47" s="13"/>
      <c r="D47" s="13"/>
      <c r="E47" s="13"/>
      <c r="F47" s="13"/>
      <c r="G47" s="13"/>
      <c r="H47" s="13"/>
      <c r="I47" s="13"/>
      <c r="J47" s="13"/>
      <c r="K47" s="13">
        <f t="shared" si="3"/>
        <v>0</v>
      </c>
      <c r="L47" s="13"/>
      <c r="M47" s="13"/>
      <c r="N47" s="9"/>
      <c r="O47" s="9"/>
      <c r="P47" s="9"/>
      <c r="Q47" s="9"/>
    </row>
    <row r="48" spans="1:17" ht="18" customHeight="1">
      <c r="A48" s="17"/>
      <c r="B48" s="18"/>
      <c r="C48" s="13"/>
      <c r="D48" s="13"/>
      <c r="E48" s="13"/>
      <c r="F48" s="13"/>
      <c r="G48" s="13"/>
      <c r="H48" s="13"/>
      <c r="I48" s="13"/>
      <c r="J48" s="13"/>
      <c r="K48" s="13">
        <f t="shared" si="3"/>
        <v>0</v>
      </c>
      <c r="L48" s="13"/>
      <c r="M48" s="13"/>
      <c r="N48" s="9"/>
      <c r="O48" s="9"/>
      <c r="P48" s="9"/>
      <c r="Q48" s="9"/>
    </row>
    <row r="49" spans="1:17" ht="18" customHeight="1">
      <c r="A49" s="17"/>
      <c r="B49" s="18"/>
      <c r="C49" s="13"/>
      <c r="D49" s="13"/>
      <c r="E49" s="13"/>
      <c r="F49" s="13"/>
      <c r="G49" s="13"/>
      <c r="H49" s="13"/>
      <c r="I49" s="13"/>
      <c r="J49" s="13"/>
      <c r="K49" s="13">
        <f t="shared" si="3"/>
        <v>0</v>
      </c>
      <c r="L49" s="13"/>
      <c r="M49" s="13"/>
      <c r="N49" s="9"/>
      <c r="O49" s="9"/>
      <c r="P49" s="9"/>
      <c r="Q49" s="9"/>
    </row>
    <row r="50" spans="1:17" ht="18" customHeight="1">
      <c r="A50" s="17"/>
      <c r="B50" s="18"/>
      <c r="C50" s="13"/>
      <c r="D50" s="13"/>
      <c r="E50" s="13"/>
      <c r="F50" s="13"/>
      <c r="G50" s="13"/>
      <c r="H50" s="13"/>
      <c r="I50" s="13"/>
      <c r="J50" s="13"/>
      <c r="K50" s="13">
        <f t="shared" si="3"/>
        <v>0</v>
      </c>
      <c r="L50" s="13"/>
      <c r="M50" s="13"/>
      <c r="N50" s="9"/>
      <c r="O50" s="9"/>
      <c r="P50" s="9"/>
      <c r="Q50" s="9"/>
    </row>
    <row r="51" spans="1:17" ht="18" customHeight="1">
      <c r="A51" s="17"/>
      <c r="B51" s="18"/>
      <c r="C51" s="13"/>
      <c r="D51" s="13"/>
      <c r="E51" s="13"/>
      <c r="F51" s="13"/>
      <c r="G51" s="13"/>
      <c r="H51" s="13"/>
      <c r="I51" s="13"/>
      <c r="J51" s="13"/>
      <c r="K51" s="13">
        <f t="shared" si="3"/>
        <v>0</v>
      </c>
      <c r="L51" s="13"/>
      <c r="M51" s="13"/>
      <c r="N51" s="9"/>
      <c r="O51" s="9"/>
      <c r="P51" s="9"/>
      <c r="Q51" s="9"/>
    </row>
    <row r="52" spans="1:17" ht="18" customHeight="1">
      <c r="A52" s="17"/>
      <c r="B52" s="18"/>
      <c r="C52" s="13"/>
      <c r="D52" s="13"/>
      <c r="E52" s="13"/>
      <c r="F52" s="13"/>
      <c r="G52" s="13"/>
      <c r="H52" s="13"/>
      <c r="I52" s="13"/>
      <c r="J52" s="13"/>
      <c r="K52" s="13">
        <f t="shared" si="3"/>
        <v>0</v>
      </c>
      <c r="L52" s="13"/>
      <c r="M52" s="13"/>
      <c r="N52" s="9"/>
      <c r="O52" s="9"/>
      <c r="P52" s="9"/>
      <c r="Q52" s="9"/>
    </row>
    <row r="53" spans="1:17" ht="18" customHeight="1">
      <c r="A53" s="17"/>
      <c r="B53" s="18"/>
      <c r="C53" s="13"/>
      <c r="D53" s="13"/>
      <c r="E53" s="13"/>
      <c r="F53" s="13"/>
      <c r="G53" s="13"/>
      <c r="H53" s="13"/>
      <c r="I53" s="13"/>
      <c r="J53" s="13"/>
      <c r="K53" s="13">
        <f t="shared" si="3"/>
        <v>0</v>
      </c>
      <c r="L53" s="13"/>
      <c r="M53" s="13"/>
      <c r="N53" s="9"/>
      <c r="O53" s="9"/>
      <c r="P53" s="9"/>
      <c r="Q53" s="9"/>
    </row>
    <row r="54" spans="1:17" ht="18" customHeight="1">
      <c r="A54" s="17"/>
      <c r="B54" s="18"/>
      <c r="C54" s="13"/>
      <c r="D54" s="13"/>
      <c r="E54" s="13"/>
      <c r="F54" s="13"/>
      <c r="G54" s="13"/>
      <c r="H54" s="13"/>
      <c r="I54" s="13"/>
      <c r="J54" s="13"/>
      <c r="K54" s="13">
        <f t="shared" si="3"/>
        <v>0</v>
      </c>
      <c r="L54" s="13"/>
      <c r="M54" s="13"/>
      <c r="N54" s="9"/>
      <c r="O54" s="9"/>
      <c r="P54" s="9"/>
      <c r="Q54" s="9"/>
    </row>
    <row r="55" spans="1:17" ht="18" customHeight="1">
      <c r="A55" s="17"/>
      <c r="B55" s="18"/>
      <c r="C55" s="13"/>
      <c r="D55" s="13"/>
      <c r="E55" s="13"/>
      <c r="F55" s="13"/>
      <c r="G55" s="13"/>
      <c r="H55" s="13"/>
      <c r="I55" s="13"/>
      <c r="J55" s="13"/>
      <c r="K55" s="13">
        <f t="shared" si="3"/>
        <v>0</v>
      </c>
      <c r="L55" s="13"/>
      <c r="M55" s="13"/>
      <c r="N55" s="9"/>
      <c r="O55" s="9"/>
      <c r="P55" s="9"/>
      <c r="Q55" s="9"/>
    </row>
    <row r="56" spans="1:17" ht="18" customHeight="1">
      <c r="A56" s="17"/>
      <c r="B56" s="18"/>
      <c r="C56" s="13"/>
      <c r="D56" s="13"/>
      <c r="E56" s="13"/>
      <c r="F56" s="13"/>
      <c r="G56" s="13"/>
      <c r="H56" s="13"/>
      <c r="I56" s="13"/>
      <c r="J56" s="13"/>
      <c r="K56" s="13">
        <f t="shared" si="3"/>
        <v>0</v>
      </c>
      <c r="L56" s="13"/>
      <c r="M56" s="13"/>
      <c r="N56" s="9"/>
      <c r="O56" s="9"/>
      <c r="P56" s="9"/>
      <c r="Q56" s="9"/>
    </row>
    <row r="57" spans="1:17" ht="18" customHeight="1">
      <c r="A57" s="17"/>
      <c r="B57" s="18"/>
      <c r="C57" s="13"/>
      <c r="D57" s="13"/>
      <c r="E57" s="13"/>
      <c r="F57" s="13"/>
      <c r="G57" s="13"/>
      <c r="H57" s="13"/>
      <c r="I57" s="13"/>
      <c r="J57" s="13"/>
      <c r="K57" s="13">
        <f t="shared" si="3"/>
        <v>0</v>
      </c>
      <c r="L57" s="13"/>
      <c r="M57" s="13"/>
      <c r="N57" s="9"/>
      <c r="O57" s="9"/>
      <c r="P57" s="9"/>
      <c r="Q57" s="9"/>
    </row>
    <row r="58" spans="1:17" ht="18" customHeight="1">
      <c r="A58" s="17"/>
      <c r="B58" s="18"/>
      <c r="C58" s="13"/>
      <c r="D58" s="13"/>
      <c r="E58" s="13"/>
      <c r="F58" s="13"/>
      <c r="G58" s="13"/>
      <c r="H58" s="13"/>
      <c r="I58" s="13"/>
      <c r="J58" s="13"/>
      <c r="K58" s="13">
        <f t="shared" si="3"/>
        <v>0</v>
      </c>
      <c r="L58" s="13"/>
      <c r="M58" s="13"/>
      <c r="N58" s="9"/>
      <c r="O58" s="9"/>
      <c r="P58" s="9"/>
      <c r="Q58" s="9"/>
    </row>
    <row r="59" spans="1:17" ht="18" customHeight="1">
      <c r="A59" s="17"/>
      <c r="B59" s="18"/>
      <c r="C59" s="13"/>
      <c r="D59" s="13"/>
      <c r="E59" s="13"/>
      <c r="F59" s="13"/>
      <c r="G59" s="13"/>
      <c r="H59" s="13"/>
      <c r="I59" s="13"/>
      <c r="J59" s="13"/>
      <c r="K59" s="13">
        <f t="shared" si="3"/>
        <v>0</v>
      </c>
      <c r="L59" s="13"/>
      <c r="M59" s="13"/>
      <c r="N59" s="9"/>
      <c r="O59" s="9"/>
      <c r="P59" s="9"/>
      <c r="Q59" s="9"/>
    </row>
    <row r="60" spans="1:17" ht="15" customHeight="1">
      <c r="A60" s="109" t="s">
        <v>47</v>
      </c>
      <c r="B60" s="110"/>
      <c r="C60" s="9">
        <f>COUNTA(B3:B59)</f>
        <v>37</v>
      </c>
      <c r="D60" s="9">
        <f>COUNTA(B3:B59)</f>
        <v>37</v>
      </c>
      <c r="E60" s="9">
        <f>COUNTA(B3:B59)</f>
        <v>37</v>
      </c>
      <c r="F60" s="9">
        <f>COUNTA(B3:B59)</f>
        <v>37</v>
      </c>
      <c r="G60" s="9">
        <f>COUNTA(B3:B59)</f>
        <v>37</v>
      </c>
      <c r="H60" s="9">
        <f>COUNTA(B3:B59)</f>
        <v>37</v>
      </c>
      <c r="I60" s="9">
        <f>COUNTA(B3:B59)</f>
        <v>37</v>
      </c>
      <c r="J60" s="9">
        <f>COUNTA(B3:B59)</f>
        <v>37</v>
      </c>
      <c r="K60" s="9">
        <f>COUNTA(B3:B59)</f>
        <v>37</v>
      </c>
      <c r="L60" s="9">
        <f>COUNTA(B3:B59)</f>
        <v>37</v>
      </c>
      <c r="M60" s="26"/>
      <c r="N60" s="27"/>
      <c r="O60" s="28"/>
      <c r="P60" s="28"/>
      <c r="Q60" s="28"/>
    </row>
    <row r="61" spans="1:12" ht="15" customHeight="1">
      <c r="A61" s="106" t="s">
        <v>19</v>
      </c>
      <c r="B61" s="107"/>
      <c r="C61" s="10">
        <f aca="true" t="shared" si="4" ref="C61:L61">SUM(C3:C59)</f>
        <v>3320</v>
      </c>
      <c r="D61" s="10">
        <f t="shared" si="4"/>
        <v>2883</v>
      </c>
      <c r="E61" s="10">
        <f t="shared" si="4"/>
        <v>2875</v>
      </c>
      <c r="F61" s="10">
        <f t="shared" si="4"/>
        <v>1725</v>
      </c>
      <c r="G61" s="10">
        <f t="shared" si="4"/>
        <v>1248</v>
      </c>
      <c r="H61" s="10">
        <f t="shared" si="4"/>
        <v>893.5</v>
      </c>
      <c r="I61" s="10">
        <f t="shared" si="4"/>
        <v>881</v>
      </c>
      <c r="J61" s="10">
        <f t="shared" si="4"/>
        <v>2376</v>
      </c>
      <c r="K61" s="29">
        <f t="shared" si="4"/>
        <v>10803</v>
      </c>
      <c r="L61" s="29">
        <f t="shared" si="4"/>
        <v>16201.5</v>
      </c>
    </row>
    <row r="62" spans="1:12" ht="15" customHeight="1">
      <c r="A62" s="106" t="s">
        <v>20</v>
      </c>
      <c r="B62" s="107"/>
      <c r="C62" s="9">
        <f aca="true" t="shared" si="5" ref="C62:L62">AVERAGE(C3:C59)</f>
        <v>89.72972972972973</v>
      </c>
      <c r="D62" s="9">
        <f t="shared" si="5"/>
        <v>77.91891891891892</v>
      </c>
      <c r="E62" s="9">
        <f t="shared" si="5"/>
        <v>77.70270270270271</v>
      </c>
      <c r="F62" s="9">
        <f t="shared" si="5"/>
        <v>46.62162162162162</v>
      </c>
      <c r="G62" s="9">
        <f t="shared" si="5"/>
        <v>33.729729729729726</v>
      </c>
      <c r="H62" s="9">
        <f t="shared" si="5"/>
        <v>24.14864864864865</v>
      </c>
      <c r="I62" s="9">
        <f t="shared" si="5"/>
        <v>23.81081081081081</v>
      </c>
      <c r="J62" s="9">
        <f t="shared" si="5"/>
        <v>64.21621621621621</v>
      </c>
      <c r="K62" s="9">
        <f t="shared" si="5"/>
        <v>189.52631578947367</v>
      </c>
      <c r="L62" s="9">
        <f t="shared" si="5"/>
        <v>437.8783783783784</v>
      </c>
    </row>
    <row r="63" spans="1:10" ht="15" customHeight="1">
      <c r="A63" s="106" t="s">
        <v>21</v>
      </c>
      <c r="B63" s="107"/>
      <c r="C63" s="9">
        <f>COUNTIF(C3:C59,"&gt;=72")</f>
        <v>36</v>
      </c>
      <c r="D63" s="9">
        <f>COUNTIF(D3:D59,"&gt;=72")</f>
        <v>26</v>
      </c>
      <c r="E63" s="9">
        <f>COUNTIF(E3:E59,"&gt;=72")</f>
        <v>23</v>
      </c>
      <c r="F63" s="9">
        <f>COUNTIF(F3:F59,"&gt;=42")</f>
        <v>31</v>
      </c>
      <c r="G63" s="9">
        <f>COUNTIF(G3:G59,"&gt;=30")</f>
        <v>30</v>
      </c>
      <c r="H63" s="9">
        <f>COUNTIF(H3:H59,"&gt;=18")</f>
        <v>34</v>
      </c>
      <c r="I63" s="9">
        <f>COUNTIF(I3:I59,"&gt;=18")</f>
        <v>34</v>
      </c>
      <c r="J63" s="9">
        <f>COUNTIF(J3:J59,"&gt;=60")</f>
        <v>23</v>
      </c>
    </row>
    <row r="64" spans="1:10" ht="15" customHeight="1">
      <c r="A64" s="106" t="s">
        <v>22</v>
      </c>
      <c r="B64" s="107"/>
      <c r="C64" s="9">
        <f aca="true" t="shared" si="6" ref="C64:J64">C63/COUNT(C3:C59)</f>
        <v>0.972972972972973</v>
      </c>
      <c r="D64" s="9">
        <f t="shared" si="6"/>
        <v>0.7027027027027027</v>
      </c>
      <c r="E64" s="9">
        <f t="shared" si="6"/>
        <v>0.6216216216216216</v>
      </c>
      <c r="F64" s="9">
        <f t="shared" si="6"/>
        <v>0.8378378378378378</v>
      </c>
      <c r="G64" s="9">
        <f t="shared" si="6"/>
        <v>0.8108108108108109</v>
      </c>
      <c r="H64" s="9">
        <f t="shared" si="6"/>
        <v>0.918918918918919</v>
      </c>
      <c r="I64" s="9">
        <f t="shared" si="6"/>
        <v>0.918918918918919</v>
      </c>
      <c r="J64" s="9">
        <f t="shared" si="6"/>
        <v>0.6216216216216216</v>
      </c>
    </row>
    <row r="65" spans="1:10" ht="15" customHeight="1">
      <c r="A65" s="106" t="s">
        <v>23</v>
      </c>
      <c r="B65" s="107"/>
      <c r="C65" s="9">
        <f>COUNTIF(C3:C59,"&gt;=96")</f>
        <v>8</v>
      </c>
      <c r="D65" s="9">
        <f>COUNTIF(D3:D59,"&gt;=96")</f>
        <v>8</v>
      </c>
      <c r="E65" s="9">
        <f>COUNTIF(E3:E59,"&gt;=96")</f>
        <v>7</v>
      </c>
      <c r="F65" s="9">
        <f>COUNTIF(F3:F59,"&gt;=56")</f>
        <v>1</v>
      </c>
      <c r="G65" s="9">
        <f>COUNTIF(G3:G59,"&gt;=40")</f>
        <v>7</v>
      </c>
      <c r="H65" s="9">
        <f>COUNTIF(H3:H59,"&gt;=24")</f>
        <v>22</v>
      </c>
      <c r="I65" s="9">
        <f>COUNTIF(I3:I59,"&gt;=24")</f>
        <v>22</v>
      </c>
      <c r="J65" s="9">
        <f>COUNTIF(J3:J59,"&gt;=80")</f>
        <v>7</v>
      </c>
    </row>
    <row r="66" spans="1:10" ht="15" customHeight="1">
      <c r="A66" s="106" t="s">
        <v>24</v>
      </c>
      <c r="B66" s="107"/>
      <c r="C66" s="9">
        <f aca="true" t="shared" si="7" ref="C66:J66">C65/COUNT(C3:C59)</f>
        <v>0.21621621621621623</v>
      </c>
      <c r="D66" s="9">
        <f t="shared" si="7"/>
        <v>0.21621621621621623</v>
      </c>
      <c r="E66" s="9">
        <f t="shared" si="7"/>
        <v>0.1891891891891892</v>
      </c>
      <c r="F66" s="9">
        <f t="shared" si="7"/>
        <v>0.02702702702702703</v>
      </c>
      <c r="G66" s="9">
        <f t="shared" si="7"/>
        <v>0.1891891891891892</v>
      </c>
      <c r="H66" s="9">
        <f t="shared" si="7"/>
        <v>0.5945945945945946</v>
      </c>
      <c r="I66" s="9">
        <f t="shared" si="7"/>
        <v>0.5945945945945946</v>
      </c>
      <c r="J66" s="9">
        <f t="shared" si="7"/>
        <v>0.1891891891891892</v>
      </c>
    </row>
    <row r="67" spans="1:10" ht="15" customHeight="1">
      <c r="A67" s="104" t="s">
        <v>25</v>
      </c>
      <c r="B67" s="105"/>
      <c r="C67" s="9">
        <f>COUNTIF(C3:C59,"&gt;=100")-COUNTIF(C3:C59,"&gt;=120")</f>
        <v>4</v>
      </c>
      <c r="D67" s="9">
        <f>COUNTIF(D3:D59,"&gt;=100")-COUNTIF(D3:D59,"&gt;=120")</f>
        <v>4</v>
      </c>
      <c r="E67" s="9">
        <f>COUNTIF(E3:E59,"&gt;=100")-COUNTIF(E3:E59,"&gt;=120")</f>
        <v>5</v>
      </c>
      <c r="F67" s="9">
        <f>COUNTIF(F3:F59,"&gt;=100")-COUNTIF(F3:F59,"&gt;=120")</f>
        <v>0</v>
      </c>
      <c r="G67" s="11"/>
      <c r="H67" s="11"/>
      <c r="I67" s="11"/>
      <c r="J67" s="11"/>
    </row>
    <row r="68" spans="1:10" ht="15" customHeight="1">
      <c r="A68" s="104" t="s">
        <v>26</v>
      </c>
      <c r="B68" s="105"/>
      <c r="C68" s="9">
        <f>COUNTIF(C3:C59,"&gt;=90")-COUNTIF(C3:C59,"&gt;=100")</f>
        <v>16</v>
      </c>
      <c r="D68" s="9">
        <f>COUNTIF(D3:D59,"&gt;=90")-COUNTIF(D3:D59,"&gt;=100")</f>
        <v>10</v>
      </c>
      <c r="E68" s="9">
        <f>COUNTIF(E3:E59,"&gt;=90")-COUNTIF(E3:E59,"&gt;=100")</f>
        <v>9</v>
      </c>
      <c r="F68" s="9">
        <f>COUNTIF(F3:F59,"&gt;=90")-COUNTIF(F3:F59,"&gt;=100")</f>
        <v>0</v>
      </c>
      <c r="G68" s="11"/>
      <c r="H68" s="11"/>
      <c r="I68" s="11"/>
      <c r="J68" s="11"/>
    </row>
    <row r="69" spans="1:10" ht="15" customHeight="1">
      <c r="A69" s="104" t="s">
        <v>27</v>
      </c>
      <c r="B69" s="105"/>
      <c r="C69" s="9">
        <f>COUNTIF(C3:C59,"&gt;=80")-COUNTIF(C3:C59,"&gt;=90")</f>
        <v>13</v>
      </c>
      <c r="D69" s="9">
        <f>COUNTIF(D3:D59,"&gt;=80")-COUNTIF(D3:D59,"&gt;=90")</f>
        <v>10</v>
      </c>
      <c r="E69" s="9">
        <f>COUNTIF(E3:E59,"&gt;=80")-COUNTIF(E3:E59,"&gt;=90")</f>
        <v>5</v>
      </c>
      <c r="F69" s="9">
        <f>COUNTIF(F3:F59,"&gt;=80")-COUNTIF(F3:F59,"&gt;=90")</f>
        <v>0</v>
      </c>
      <c r="G69" s="11"/>
      <c r="H69" s="11"/>
      <c r="I69" s="11"/>
      <c r="J69" s="11"/>
    </row>
    <row r="70" spans="1:10" ht="15" customHeight="1">
      <c r="A70" s="104" t="s">
        <v>28</v>
      </c>
      <c r="B70" s="105"/>
      <c r="C70" s="9">
        <f>COUNTIF(C3:C59,"&gt;=70")-COUNTIF(C3:C59,"&gt;=80")</f>
        <v>4</v>
      </c>
      <c r="D70" s="9">
        <f>COUNTIF(D3:D59,"&gt;=70")-COUNTIF(D3:D59,"&gt;=80")</f>
        <v>2</v>
      </c>
      <c r="E70" s="9">
        <f>COUNTIF(E3:E59,"&gt;=70")-COUNTIF(E3:E59,"&gt;=80")</f>
        <v>5</v>
      </c>
      <c r="F70" s="9">
        <f>COUNTIF(F3:F59,"&gt;=70")-COUNTIF(F3:F59,"&gt;=80")</f>
        <v>0</v>
      </c>
      <c r="G70" s="11"/>
      <c r="H70" s="11"/>
      <c r="I70" s="11"/>
      <c r="J70" s="11"/>
    </row>
    <row r="71" spans="1:10" ht="15" customHeight="1">
      <c r="A71" s="104" t="s">
        <v>29</v>
      </c>
      <c r="B71" s="105"/>
      <c r="C71" s="9">
        <f>COUNTIF(C3:C59,"&gt;=60")-COUNTIF(C3:C59,"&gt;=70")</f>
        <v>0</v>
      </c>
      <c r="D71" s="9">
        <f>COUNTIF(D3:D59,"&gt;=60")-COUNTIF(D3:D59,"&gt;=70")</f>
        <v>3</v>
      </c>
      <c r="E71" s="9">
        <f>COUNTIF(E3:E59,"&gt;=60")-COUNTIF(E3:E59,"&gt;=70")</f>
        <v>4</v>
      </c>
      <c r="F71" s="9">
        <f>COUNTIF(F3:F59,"&gt;=60")-COUNTIF(F3:F59,"&gt;=70")</f>
        <v>0</v>
      </c>
      <c r="G71" s="11"/>
      <c r="H71" s="11"/>
      <c r="I71" s="11"/>
      <c r="J71" s="11"/>
    </row>
    <row r="72" spans="1:10" ht="15" customHeight="1">
      <c r="A72" s="104" t="s">
        <v>30</v>
      </c>
      <c r="B72" s="105"/>
      <c r="C72" s="9">
        <f>COUNTIF(C3:C59,"&gt;=50")-COUNTIF(C3:C59,"&gt;=60")</f>
        <v>0</v>
      </c>
      <c r="D72" s="9">
        <f>COUNTIF(D3:D59,"&gt;=50")-COUNTIF(D3:D59,"&gt;=60")</f>
        <v>3</v>
      </c>
      <c r="E72" s="9">
        <f>COUNTIF(E3:E59,"&gt;=50")-COUNTIF(E3:E59,"&gt;=60")</f>
        <v>6</v>
      </c>
      <c r="F72" s="9">
        <f>COUNTIF(F3:F59,"&gt;=50")-COUNTIF(F3:F59,"&gt;=60")</f>
        <v>10</v>
      </c>
      <c r="G72" s="11"/>
      <c r="H72" s="11"/>
      <c r="I72" s="11"/>
      <c r="J72" s="11"/>
    </row>
    <row r="73" spans="1:10" ht="15" customHeight="1">
      <c r="A73" s="104" t="s">
        <v>31</v>
      </c>
      <c r="B73" s="105"/>
      <c r="C73" s="9">
        <f>COUNTIF(C3:C59,"&gt;=40")-COUNTIF(C3:C59,"&gt;=50")</f>
        <v>0</v>
      </c>
      <c r="D73" s="9">
        <f>COUNTIF(D3:D59,"&gt;=40")-COUNTIF(D3:D59,"&gt;=50")</f>
        <v>3</v>
      </c>
      <c r="E73" s="9">
        <f>COUNTIF(E3:E59,"&gt;=40")-COUNTIF(E3:E59,"&gt;=50")</f>
        <v>2</v>
      </c>
      <c r="F73" s="9">
        <f>COUNTIF(F3:F59,"&gt;=40")-COUNTIF(F3:F59,"&gt;=50")</f>
        <v>23</v>
      </c>
      <c r="G73" s="11"/>
      <c r="H73" s="11"/>
      <c r="I73" s="11"/>
      <c r="J73" s="11"/>
    </row>
    <row r="74" spans="1:10" ht="15" customHeight="1">
      <c r="A74" s="104" t="s">
        <v>32</v>
      </c>
      <c r="B74" s="105"/>
      <c r="C74" s="9">
        <f>COUNTIF(C3:C59,"&gt;=0")-COUNTIF(C3:C59,"&gt;=40")</f>
        <v>0</v>
      </c>
      <c r="D74" s="9">
        <f>COUNTIF(D3:D59,"&gt;=0")-COUNTIF(D3:D59,"&gt;=40")</f>
        <v>2</v>
      </c>
      <c r="E74" s="9">
        <f>COUNTIF(E3:E59,"&gt;=0")-COUNTIF(E3:E59,"&gt;=40")</f>
        <v>1</v>
      </c>
      <c r="F74" s="9">
        <f>COUNTIF(F3:F59,"&gt;=0")-COUNTIF(F3:F59,"&gt;=40")</f>
        <v>4</v>
      </c>
      <c r="G74" s="11"/>
      <c r="H74" s="11"/>
      <c r="I74" s="11"/>
      <c r="J74" s="11"/>
    </row>
  </sheetData>
  <sheetProtection/>
  <mergeCells count="16">
    <mergeCell ref="A1:N1"/>
    <mergeCell ref="A60:B60"/>
    <mergeCell ref="A61:B61"/>
    <mergeCell ref="A62:B62"/>
    <mergeCell ref="A63:B63"/>
    <mergeCell ref="A64:B64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</mergeCells>
  <conditionalFormatting sqref="O60">
    <cfRule type="expression" priority="28" dxfId="0" stopIfTrue="1">
      <formula>K60:K115&gt;=391</formula>
    </cfRule>
    <cfRule type="expression" priority="29" dxfId="0" stopIfTrue="1">
      <formula>K60:K116&gt;=391</formula>
    </cfRule>
    <cfRule type="expression" priority="43" dxfId="0" stopIfTrue="1">
      <formula>K60:K112&gt;=391</formula>
    </cfRule>
  </conditionalFormatting>
  <conditionalFormatting sqref="P60">
    <cfRule type="expression" priority="32" dxfId="0" stopIfTrue="1">
      <formula>K60:K115&gt;=368</formula>
    </cfRule>
    <cfRule type="expression" priority="33" dxfId="0" stopIfTrue="1">
      <formula>K60:K116&gt;=368</formula>
    </cfRule>
    <cfRule type="expression" priority="45" dxfId="0" stopIfTrue="1">
      <formula>K60:K112&gt;=368</formula>
    </cfRule>
  </conditionalFormatting>
  <conditionalFormatting sqref="Q60">
    <cfRule type="expression" priority="36" dxfId="0" stopIfTrue="1">
      <formula>(C60:C115&gt;=72)*(D60:D115&gt;=72)*(E60:E115&gt;=72)*(F60:F115&gt;=60)</formula>
    </cfRule>
    <cfRule type="expression" priority="37" dxfId="0" stopIfTrue="1">
      <formula>(C60:C116&gt;=72)*(D60:D116&gt;=72)*(E60:E116&gt;=72)*(F60:F116&gt;=60)</formula>
    </cfRule>
    <cfRule type="expression" priority="47" dxfId="0" stopIfTrue="1">
      <formula>(C60:C112&gt;=72)*(D60:D112&gt;=72)*(E60:E112&gt;=72)*(F60:F112&gt;=60)</formula>
    </cfRule>
  </conditionalFormatting>
  <conditionalFormatting sqref="O61">
    <cfRule type="expression" priority="50" dxfId="0" stopIfTrue="1">
      <formula>K62:K118&gt;=391</formula>
    </cfRule>
  </conditionalFormatting>
  <conditionalFormatting sqref="P61">
    <cfRule type="expression" priority="52" dxfId="0" stopIfTrue="1">
      <formula>K62:K118&gt;=368</formula>
    </cfRule>
  </conditionalFormatting>
  <conditionalFormatting sqref="Q61">
    <cfRule type="expression" priority="54" dxfId="0" stopIfTrue="1">
      <formula>(C62:C118&gt;=72)*(D62:D118&gt;=72)*(E62:E118&gt;=72)*(F62:F118&gt;=60)</formula>
    </cfRule>
  </conditionalFormatting>
  <conditionalFormatting sqref="F15:F24">
    <cfRule type="cellIs" priority="19" dxfId="0" operator="lessThan" stopIfTrue="1">
      <formula>60</formula>
    </cfRule>
  </conditionalFormatting>
  <conditionalFormatting sqref="F53:F56">
    <cfRule type="cellIs" priority="8" dxfId="0" operator="lessThan" stopIfTrue="1">
      <formula>60</formula>
    </cfRule>
  </conditionalFormatting>
  <conditionalFormatting sqref="G15:G24">
    <cfRule type="cellIs" priority="20" dxfId="0" operator="lessThan" stopIfTrue="1">
      <formula>42</formula>
    </cfRule>
  </conditionalFormatting>
  <conditionalFormatting sqref="G53:G56">
    <cfRule type="cellIs" priority="9" dxfId="0" operator="lessThan" stopIfTrue="1">
      <formula>42</formula>
    </cfRule>
  </conditionalFormatting>
  <conditionalFormatting sqref="H15:H24">
    <cfRule type="cellIs" priority="21" dxfId="0" operator="lessThan" stopIfTrue="1">
      <formula>30</formula>
    </cfRule>
  </conditionalFormatting>
  <conditionalFormatting sqref="H53:H56">
    <cfRule type="cellIs" priority="10" dxfId="0" operator="lessThan" stopIfTrue="1">
      <formula>30</formula>
    </cfRule>
  </conditionalFormatting>
  <conditionalFormatting sqref="O3:O4">
    <cfRule type="expression" priority="26" dxfId="0" stopIfTrue="1">
      <formula>K3:K60&gt;=391</formula>
    </cfRule>
  </conditionalFormatting>
  <conditionalFormatting sqref="O5:O14">
    <cfRule type="expression" priority="58" dxfId="0" stopIfTrue="1">
      <formula>K5:K63&gt;=391</formula>
    </cfRule>
  </conditionalFormatting>
  <conditionalFormatting sqref="O15:O16">
    <cfRule type="expression" priority="15" dxfId="0" stopIfTrue="1">
      <formula>K15:K72&gt;=391</formula>
    </cfRule>
  </conditionalFormatting>
  <conditionalFormatting sqref="O17:O24">
    <cfRule type="expression" priority="23" dxfId="0" stopIfTrue="1">
      <formula>K17:K75&gt;=391</formula>
    </cfRule>
  </conditionalFormatting>
  <conditionalFormatting sqref="O25:O45">
    <cfRule type="expression" priority="27" dxfId="0" stopIfTrue="1">
      <formula>K25:K73&gt;=391</formula>
    </cfRule>
  </conditionalFormatting>
  <conditionalFormatting sqref="O46:O52">
    <cfRule type="expression" priority="61" dxfId="0" stopIfTrue="1">
      <formula>K46:K95&gt;=391</formula>
    </cfRule>
  </conditionalFormatting>
  <conditionalFormatting sqref="O53:O56">
    <cfRule type="expression" priority="12" dxfId="0" stopIfTrue="1">
      <formula>K53:K102&gt;=391</formula>
    </cfRule>
  </conditionalFormatting>
  <conditionalFormatting sqref="O57:O59">
    <cfRule type="expression" priority="55" dxfId="0" stopIfTrue="1">
      <formula>K57:K102&gt;=391</formula>
    </cfRule>
  </conditionalFormatting>
  <conditionalFormatting sqref="O61:O65">
    <cfRule type="expression" priority="49" dxfId="0" stopIfTrue="1">
      <formula>K62:K114&gt;=391</formula>
    </cfRule>
  </conditionalFormatting>
  <conditionalFormatting sqref="P3:P4">
    <cfRule type="expression" priority="30" dxfId="0" stopIfTrue="1">
      <formula>K3:K60&gt;=368</formula>
    </cfRule>
  </conditionalFormatting>
  <conditionalFormatting sqref="P5:P14">
    <cfRule type="expression" priority="59" dxfId="0" stopIfTrue="1">
      <formula>K5:K63&gt;=368</formula>
    </cfRule>
  </conditionalFormatting>
  <conditionalFormatting sqref="P15:P16">
    <cfRule type="expression" priority="16" dxfId="0" stopIfTrue="1">
      <formula>K15:K72&gt;=368</formula>
    </cfRule>
  </conditionalFormatting>
  <conditionalFormatting sqref="P17:P24">
    <cfRule type="expression" priority="24" dxfId="0" stopIfTrue="1">
      <formula>K17:K75&gt;=368</formula>
    </cfRule>
  </conditionalFormatting>
  <conditionalFormatting sqref="P25:P45">
    <cfRule type="expression" priority="31" dxfId="0" stopIfTrue="1">
      <formula>K25:K73&gt;=368</formula>
    </cfRule>
  </conditionalFormatting>
  <conditionalFormatting sqref="P46:P52">
    <cfRule type="expression" priority="62" dxfId="0" stopIfTrue="1">
      <formula>K46:K95&gt;=368</formula>
    </cfRule>
  </conditionalFormatting>
  <conditionalFormatting sqref="P53:P56">
    <cfRule type="expression" priority="13" dxfId="0" stopIfTrue="1">
      <formula>K53:K102&gt;=368</formula>
    </cfRule>
  </conditionalFormatting>
  <conditionalFormatting sqref="P57:P59">
    <cfRule type="expression" priority="56" dxfId="0" stopIfTrue="1">
      <formula>K57:K102&gt;=368</formula>
    </cfRule>
  </conditionalFormatting>
  <conditionalFormatting sqref="P61:P65">
    <cfRule type="expression" priority="51" dxfId="0" stopIfTrue="1">
      <formula>K62:K114&gt;=368</formula>
    </cfRule>
  </conditionalFormatting>
  <conditionalFormatting sqref="Q3:Q4">
    <cfRule type="expression" priority="34" dxfId="0" stopIfTrue="1">
      <formula>(C3:C60&gt;=72)*(D3:D60&gt;=72)*(E3:E60&gt;=72)*(F3:F60&gt;=60)</formula>
    </cfRule>
  </conditionalFormatting>
  <conditionalFormatting sqref="Q5:Q14">
    <cfRule type="expression" priority="60" dxfId="0" stopIfTrue="1">
      <formula>(C5:C63&gt;=72)*(D5:D63&gt;=72)*(E5:E63&gt;=72)*(F5:F63&gt;=60)</formula>
    </cfRule>
  </conditionalFormatting>
  <conditionalFormatting sqref="Q15:Q16">
    <cfRule type="expression" priority="17" dxfId="0" stopIfTrue="1">
      <formula>(C15:C72&gt;=72)*(D15:D72&gt;=72)*(E15:E72&gt;=72)*(F15:F72&gt;=60)</formula>
    </cfRule>
  </conditionalFormatting>
  <conditionalFormatting sqref="Q17:Q24">
    <cfRule type="expression" priority="25" dxfId="0" stopIfTrue="1">
      <formula>(C17:C75&gt;=72)*(D17:D75&gt;=72)*(E17:E75&gt;=72)*(F17:F75&gt;=60)</formula>
    </cfRule>
  </conditionalFormatting>
  <conditionalFormatting sqref="Q25:Q45">
    <cfRule type="expression" priority="35" dxfId="0" stopIfTrue="1">
      <formula>(C25:C73&gt;=72)*(D25:D73&gt;=72)*(E25:E73&gt;=72)*(F25:F73&gt;=60)</formula>
    </cfRule>
  </conditionalFormatting>
  <conditionalFormatting sqref="Q46:Q52">
    <cfRule type="expression" priority="63" dxfId="0" stopIfTrue="1">
      <formula>(C46:C95&gt;=72)*(D46:D95&gt;=72)*(E46:E95&gt;=72)*(F46:F95&gt;=60)</formula>
    </cfRule>
  </conditionalFormatting>
  <conditionalFormatting sqref="Q53:Q56">
    <cfRule type="expression" priority="14" dxfId="0" stopIfTrue="1">
      <formula>(C53:C102&gt;=72)*(D53:D102&gt;=72)*(E53:E102&gt;=72)*(F53:F102&gt;=60)</formula>
    </cfRule>
  </conditionalFormatting>
  <conditionalFormatting sqref="Q57:Q59">
    <cfRule type="expression" priority="57" dxfId="0" stopIfTrue="1">
      <formula>(C57:C102&gt;=72)*(D57:D102&gt;=72)*(E57:E102&gt;=72)*(F57:F102&gt;=60)</formula>
    </cfRule>
  </conditionalFormatting>
  <conditionalFormatting sqref="Q61:Q65">
    <cfRule type="expression" priority="53" dxfId="0" stopIfTrue="1">
      <formula>(C62:C114&gt;=72)*(D62:D114&gt;=72)*(E62:E114&gt;=72)*(F62:F114&gt;=60)</formula>
    </cfRule>
  </conditionalFormatting>
  <conditionalFormatting sqref="C3:E14 C25:E52 C57:E59">
    <cfRule type="cellIs" priority="38" dxfId="0" operator="lessThan" stopIfTrue="1">
      <formula>72</formula>
    </cfRule>
  </conditionalFormatting>
  <conditionalFormatting sqref="F3:F14 F25:F52 F57:F59">
    <cfRule type="cellIs" priority="39" dxfId="0" operator="lessThan" stopIfTrue="1">
      <formula>60</formula>
    </cfRule>
  </conditionalFormatting>
  <conditionalFormatting sqref="G3:G14 G25:G52 G57:G59">
    <cfRule type="cellIs" priority="40" dxfId="0" operator="lessThan" stopIfTrue="1">
      <formula>42</formula>
    </cfRule>
  </conditionalFormatting>
  <conditionalFormatting sqref="H3:H14 H25:H52 H57:H59">
    <cfRule type="cellIs" priority="41" dxfId="0" operator="lessThan" stopIfTrue="1">
      <formula>30</formula>
    </cfRule>
  </conditionalFormatting>
  <conditionalFormatting sqref="I3:J14 I25:J52 I57:J59">
    <cfRule type="cellIs" priority="42" dxfId="0" operator="lessThan" stopIfTrue="1">
      <formula>18</formula>
    </cfRule>
  </conditionalFormatting>
  <conditionalFormatting sqref="C15:E24">
    <cfRule type="cellIs" priority="18" dxfId="0" operator="lessThan" stopIfTrue="1">
      <formula>72</formula>
    </cfRule>
  </conditionalFormatting>
  <conditionalFormatting sqref="I15:J24">
    <cfRule type="cellIs" priority="22" dxfId="0" operator="lessThan" stopIfTrue="1">
      <formula>18</formula>
    </cfRule>
  </conditionalFormatting>
  <conditionalFormatting sqref="C53:E56">
    <cfRule type="cellIs" priority="7" dxfId="0" operator="lessThan" stopIfTrue="1">
      <formula>72</formula>
    </cfRule>
  </conditionalFormatting>
  <conditionalFormatting sqref="I53:J56">
    <cfRule type="cellIs" priority="11" dxfId="0" operator="lessThan" stopIfTrue="1">
      <formula>18</formula>
    </cfRule>
  </conditionalFormatting>
  <conditionalFormatting sqref="F2">
    <cfRule type="cellIs" priority="6" dxfId="0" operator="lessThan" stopIfTrue="1">
      <formula>42</formula>
    </cfRule>
  </conditionalFormatting>
  <conditionalFormatting sqref="H2">
    <cfRule type="cellIs" priority="5" dxfId="0" operator="lessThan" stopIfTrue="1">
      <formula>30</formula>
    </cfRule>
  </conditionalFormatting>
  <conditionalFormatting sqref="C2:E2">
    <cfRule type="cellIs" priority="4" dxfId="0" operator="lessThan" stopIfTrue="1">
      <formula>72</formula>
    </cfRule>
  </conditionalFormatting>
  <conditionalFormatting sqref="I2:J2">
    <cfRule type="cellIs" priority="3" dxfId="0" operator="lessThan" stopIfTrue="1">
      <formula>18</formula>
    </cfRule>
  </conditionalFormatting>
  <conditionalFormatting sqref="G2">
    <cfRule type="cellIs" priority="2" dxfId="0" operator="lessThan" stopIfTrue="1">
      <formula>30</formula>
    </cfRule>
  </conditionalFormatting>
  <conditionalFormatting sqref="H2">
    <cfRule type="cellIs" priority="1" dxfId="0" operator="lessThan" stopIfTrue="1">
      <formula>18</formula>
    </cfRule>
  </conditionalFormatting>
  <printOptions/>
  <pageMargins left="0.63" right="0.63" top="0.55" bottom="0.65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1">
      <selection activeCell="L20" sqref="L20"/>
    </sheetView>
  </sheetViews>
  <sheetFormatPr defaultColWidth="5.75390625" defaultRowHeight="14.25"/>
  <cols>
    <col min="1" max="1" width="8.75390625" style="15" customWidth="1"/>
    <col min="2" max="2" width="7.625" style="16" customWidth="1"/>
    <col min="3" max="10" width="5.875" style="5" customWidth="1"/>
    <col min="11" max="11" width="7.375" style="5" customWidth="1"/>
    <col min="12" max="12" width="7.25390625" style="5" customWidth="1"/>
    <col min="13" max="13" width="4.125" style="5" customWidth="1"/>
    <col min="14" max="14" width="3.25390625" style="5" customWidth="1"/>
    <col min="15" max="16" width="2.625" style="5" customWidth="1"/>
    <col min="17" max="17" width="3.125" style="5" customWidth="1"/>
    <col min="18" max="16384" width="5.75390625" style="5" customWidth="1"/>
  </cols>
  <sheetData>
    <row r="1" spans="1:17" ht="68.25" customHeight="1">
      <c r="A1" s="99" t="s">
        <v>311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11"/>
      <c r="O1" s="23" t="s">
        <v>41</v>
      </c>
      <c r="P1" s="23" t="s">
        <v>42</v>
      </c>
      <c r="Q1" s="23" t="s">
        <v>43</v>
      </c>
    </row>
    <row r="2" spans="1:17" s="1" customFormat="1" ht="40.5" customHeight="1">
      <c r="A2" s="24" t="s">
        <v>33</v>
      </c>
      <c r="B2" s="25" t="s">
        <v>7</v>
      </c>
      <c r="C2" s="24" t="s">
        <v>8</v>
      </c>
      <c r="D2" s="24" t="s">
        <v>9</v>
      </c>
      <c r="E2" s="24" t="s">
        <v>10</v>
      </c>
      <c r="F2" s="24" t="s">
        <v>11</v>
      </c>
      <c r="G2" s="24" t="s">
        <v>12</v>
      </c>
      <c r="H2" s="24" t="s">
        <v>14</v>
      </c>
      <c r="I2" s="24" t="s">
        <v>13</v>
      </c>
      <c r="J2" s="24" t="s">
        <v>305</v>
      </c>
      <c r="K2" s="6" t="s">
        <v>45</v>
      </c>
      <c r="L2" s="6" t="s">
        <v>16</v>
      </c>
      <c r="M2" s="6" t="s">
        <v>17</v>
      </c>
      <c r="N2" s="6" t="s">
        <v>46</v>
      </c>
      <c r="O2" s="6">
        <f>COUNTIF(K3:K62,"&gt;=391")</f>
        <v>0</v>
      </c>
      <c r="P2" s="6">
        <f>COUNTIF(K3:K62,"&gt;=368")</f>
        <v>0</v>
      </c>
      <c r="Q2" s="6">
        <f>SUMPRODUCT(($C$3:$C$62&gt;=72)*($D$3:$D$62&gt;=72)*($E$3:$E$62&gt;=72)*($F$3:$F$62&gt;=60))</f>
        <v>0</v>
      </c>
    </row>
    <row r="3" spans="1:17" ht="19.5" customHeight="1">
      <c r="A3" s="75">
        <v>1808308</v>
      </c>
      <c r="B3" s="74" t="s">
        <v>201</v>
      </c>
      <c r="C3" s="73">
        <v>93</v>
      </c>
      <c r="D3" s="73">
        <v>106</v>
      </c>
      <c r="E3" s="73">
        <v>106.5</v>
      </c>
      <c r="F3" s="73">
        <v>49</v>
      </c>
      <c r="G3" s="73">
        <v>39</v>
      </c>
      <c r="H3" s="73">
        <v>28.5</v>
      </c>
      <c r="I3" s="73">
        <v>28</v>
      </c>
      <c r="J3" s="73">
        <v>86</v>
      </c>
      <c r="K3" s="13">
        <f aca="true" t="shared" si="0" ref="K3:K18">SUM(C3:F3)</f>
        <v>354.5</v>
      </c>
      <c r="L3" s="13">
        <f>SUM(C3:J3)</f>
        <v>536</v>
      </c>
      <c r="M3" s="13"/>
      <c r="N3" s="9">
        <v>1</v>
      </c>
      <c r="O3" s="9"/>
      <c r="P3" s="9"/>
      <c r="Q3" s="9"/>
    </row>
    <row r="4" spans="1:17" ht="19.5" customHeight="1">
      <c r="A4" s="75">
        <v>1808329</v>
      </c>
      <c r="B4" s="74" t="s">
        <v>214</v>
      </c>
      <c r="C4" s="73">
        <v>97</v>
      </c>
      <c r="D4" s="73">
        <v>95</v>
      </c>
      <c r="E4" s="73">
        <v>105</v>
      </c>
      <c r="F4" s="73">
        <v>51</v>
      </c>
      <c r="G4" s="73">
        <v>40</v>
      </c>
      <c r="H4" s="73">
        <v>25</v>
      </c>
      <c r="I4" s="73">
        <v>29</v>
      </c>
      <c r="J4" s="73">
        <v>86</v>
      </c>
      <c r="K4" s="13">
        <f t="shared" si="0"/>
        <v>348</v>
      </c>
      <c r="L4" s="13">
        <f aca="true" t="shared" si="1" ref="L4:L39">SUM(C4:J4)</f>
        <v>528</v>
      </c>
      <c r="M4" s="13"/>
      <c r="N4" s="9">
        <v>2</v>
      </c>
      <c r="O4" s="9"/>
      <c r="P4" s="9"/>
      <c r="Q4" s="9"/>
    </row>
    <row r="5" spans="1:17" ht="19.5" customHeight="1">
      <c r="A5" s="75">
        <v>1808316</v>
      </c>
      <c r="B5" s="74" t="s">
        <v>206</v>
      </c>
      <c r="C5" s="73">
        <v>93</v>
      </c>
      <c r="D5" s="73">
        <v>84</v>
      </c>
      <c r="E5" s="73">
        <v>111.5</v>
      </c>
      <c r="F5" s="73">
        <v>57</v>
      </c>
      <c r="G5" s="73">
        <v>42</v>
      </c>
      <c r="H5" s="73">
        <v>25</v>
      </c>
      <c r="I5" s="73">
        <v>29</v>
      </c>
      <c r="J5" s="73">
        <v>85</v>
      </c>
      <c r="K5" s="13">
        <f t="shared" si="0"/>
        <v>345.5</v>
      </c>
      <c r="L5" s="13">
        <f t="shared" si="1"/>
        <v>526.5</v>
      </c>
      <c r="M5" s="13"/>
      <c r="N5" s="9">
        <v>3</v>
      </c>
      <c r="O5" s="9"/>
      <c r="P5" s="9"/>
      <c r="Q5" s="9"/>
    </row>
    <row r="6" spans="1:17" ht="19.5" customHeight="1">
      <c r="A6" s="75">
        <v>1808301</v>
      </c>
      <c r="B6" s="74" t="s">
        <v>202</v>
      </c>
      <c r="C6" s="73">
        <v>91</v>
      </c>
      <c r="D6" s="73">
        <v>84</v>
      </c>
      <c r="E6" s="73">
        <v>101.5</v>
      </c>
      <c r="F6" s="73">
        <v>50</v>
      </c>
      <c r="G6" s="73">
        <v>40</v>
      </c>
      <c r="H6" s="73">
        <v>24</v>
      </c>
      <c r="I6" s="73">
        <v>28</v>
      </c>
      <c r="J6" s="73">
        <v>92</v>
      </c>
      <c r="K6" s="13">
        <f t="shared" si="0"/>
        <v>326.5</v>
      </c>
      <c r="L6" s="13">
        <f t="shared" si="1"/>
        <v>510.5</v>
      </c>
      <c r="M6" s="13"/>
      <c r="N6" s="9">
        <v>4</v>
      </c>
      <c r="O6" s="9"/>
      <c r="P6" s="9"/>
      <c r="Q6" s="9"/>
    </row>
    <row r="7" spans="1:17" ht="19.5" customHeight="1">
      <c r="A7" s="75">
        <v>1808332</v>
      </c>
      <c r="B7" s="74" t="s">
        <v>203</v>
      </c>
      <c r="C7" s="73">
        <v>85</v>
      </c>
      <c r="D7" s="73">
        <v>95</v>
      </c>
      <c r="E7" s="73">
        <v>106.5</v>
      </c>
      <c r="F7" s="73">
        <v>50</v>
      </c>
      <c r="G7" s="73">
        <v>42</v>
      </c>
      <c r="H7" s="73">
        <v>26</v>
      </c>
      <c r="I7" s="73">
        <v>25</v>
      </c>
      <c r="J7" s="73">
        <v>79</v>
      </c>
      <c r="K7" s="13">
        <f t="shared" si="0"/>
        <v>336.5</v>
      </c>
      <c r="L7" s="13">
        <f t="shared" si="1"/>
        <v>508.5</v>
      </c>
      <c r="M7" s="13"/>
      <c r="N7" s="9">
        <v>5</v>
      </c>
      <c r="O7" s="9"/>
      <c r="P7" s="9"/>
      <c r="Q7" s="9"/>
    </row>
    <row r="8" spans="1:17" ht="19.5" customHeight="1">
      <c r="A8" s="75">
        <v>1808336</v>
      </c>
      <c r="B8" s="74" t="s">
        <v>218</v>
      </c>
      <c r="C8" s="73">
        <v>89</v>
      </c>
      <c r="D8" s="73">
        <v>81</v>
      </c>
      <c r="E8" s="73">
        <v>114</v>
      </c>
      <c r="F8" s="73">
        <v>49</v>
      </c>
      <c r="G8" s="73">
        <v>35</v>
      </c>
      <c r="H8" s="73">
        <v>25.5</v>
      </c>
      <c r="I8" s="73">
        <v>28</v>
      </c>
      <c r="J8" s="73">
        <v>78</v>
      </c>
      <c r="K8" s="13">
        <f t="shared" si="0"/>
        <v>333</v>
      </c>
      <c r="L8" s="13">
        <f t="shared" si="1"/>
        <v>499.5</v>
      </c>
      <c r="M8" s="13"/>
      <c r="N8" s="9">
        <v>6</v>
      </c>
      <c r="O8" s="9"/>
      <c r="P8" s="9"/>
      <c r="Q8" s="9"/>
    </row>
    <row r="9" spans="1:17" ht="19.5" customHeight="1">
      <c r="A9" s="75">
        <v>1808326</v>
      </c>
      <c r="B9" s="74" t="s">
        <v>208</v>
      </c>
      <c r="C9" s="73">
        <v>96</v>
      </c>
      <c r="D9" s="73">
        <v>100</v>
      </c>
      <c r="E9" s="73">
        <v>106</v>
      </c>
      <c r="F9" s="73">
        <v>44</v>
      </c>
      <c r="G9" s="73">
        <v>33</v>
      </c>
      <c r="H9" s="73">
        <v>23.5</v>
      </c>
      <c r="I9" s="73">
        <v>25</v>
      </c>
      <c r="J9" s="73">
        <v>66</v>
      </c>
      <c r="K9" s="13">
        <f t="shared" si="0"/>
        <v>346</v>
      </c>
      <c r="L9" s="13">
        <f t="shared" si="1"/>
        <v>493.5</v>
      </c>
      <c r="M9" s="13"/>
      <c r="N9" s="9">
        <v>7</v>
      </c>
      <c r="O9" s="9"/>
      <c r="P9" s="9"/>
      <c r="Q9" s="9"/>
    </row>
    <row r="10" spans="1:17" ht="19.5" customHeight="1">
      <c r="A10" s="75">
        <v>1808317</v>
      </c>
      <c r="B10" s="74" t="s">
        <v>226</v>
      </c>
      <c r="C10" s="73">
        <v>82</v>
      </c>
      <c r="D10" s="73">
        <v>96</v>
      </c>
      <c r="E10" s="73">
        <v>90</v>
      </c>
      <c r="F10" s="73">
        <v>50</v>
      </c>
      <c r="G10" s="73">
        <v>45</v>
      </c>
      <c r="H10" s="73">
        <v>28</v>
      </c>
      <c r="I10" s="73">
        <v>27</v>
      </c>
      <c r="J10" s="73">
        <v>75</v>
      </c>
      <c r="K10" s="13">
        <f t="shared" si="0"/>
        <v>318</v>
      </c>
      <c r="L10" s="13">
        <f t="shared" si="1"/>
        <v>493</v>
      </c>
      <c r="M10" s="13"/>
      <c r="N10" s="9">
        <v>8</v>
      </c>
      <c r="O10" s="9"/>
      <c r="P10" s="9"/>
      <c r="Q10" s="9"/>
    </row>
    <row r="11" spans="1:17" ht="19.5" customHeight="1">
      <c r="A11" s="75">
        <v>1808337</v>
      </c>
      <c r="B11" s="74" t="s">
        <v>224</v>
      </c>
      <c r="C11" s="73">
        <v>98</v>
      </c>
      <c r="D11" s="73">
        <v>91</v>
      </c>
      <c r="E11" s="73">
        <v>87.5</v>
      </c>
      <c r="F11" s="73">
        <v>58</v>
      </c>
      <c r="G11" s="73">
        <v>40</v>
      </c>
      <c r="H11" s="73">
        <v>26</v>
      </c>
      <c r="I11" s="73">
        <v>21</v>
      </c>
      <c r="J11" s="73">
        <v>70</v>
      </c>
      <c r="K11" s="13">
        <f t="shared" si="0"/>
        <v>334.5</v>
      </c>
      <c r="L11" s="13">
        <f t="shared" si="1"/>
        <v>491.5</v>
      </c>
      <c r="M11" s="13"/>
      <c r="N11" s="9">
        <v>9</v>
      </c>
      <c r="O11" s="9"/>
      <c r="P11" s="9"/>
      <c r="Q11" s="9"/>
    </row>
    <row r="12" spans="1:17" ht="19.5" customHeight="1">
      <c r="A12" s="75">
        <v>1808304</v>
      </c>
      <c r="B12" s="74" t="s">
        <v>221</v>
      </c>
      <c r="C12" s="73">
        <v>90</v>
      </c>
      <c r="D12" s="73">
        <v>102</v>
      </c>
      <c r="E12" s="73">
        <v>97</v>
      </c>
      <c r="F12" s="73">
        <v>48</v>
      </c>
      <c r="G12" s="73">
        <v>36</v>
      </c>
      <c r="H12" s="73">
        <v>24</v>
      </c>
      <c r="I12" s="73">
        <v>25</v>
      </c>
      <c r="J12" s="73">
        <v>68</v>
      </c>
      <c r="K12" s="13">
        <f t="shared" si="0"/>
        <v>337</v>
      </c>
      <c r="L12" s="13">
        <f t="shared" si="1"/>
        <v>490</v>
      </c>
      <c r="M12" s="13"/>
      <c r="N12" s="9">
        <v>10</v>
      </c>
      <c r="O12" s="9"/>
      <c r="P12" s="9"/>
      <c r="Q12" s="9"/>
    </row>
    <row r="13" spans="1:17" ht="19.5" customHeight="1">
      <c r="A13" s="75">
        <v>1808315</v>
      </c>
      <c r="B13" s="74" t="s">
        <v>259</v>
      </c>
      <c r="C13" s="73">
        <v>91</v>
      </c>
      <c r="D13" s="73">
        <v>87</v>
      </c>
      <c r="E13" s="73">
        <v>65.5</v>
      </c>
      <c r="F13" s="73">
        <v>50</v>
      </c>
      <c r="G13" s="73">
        <v>43</v>
      </c>
      <c r="H13" s="73">
        <v>24</v>
      </c>
      <c r="I13" s="73">
        <v>28</v>
      </c>
      <c r="J13" s="73">
        <v>82</v>
      </c>
      <c r="K13" s="13">
        <f t="shared" si="0"/>
        <v>293.5</v>
      </c>
      <c r="L13" s="13">
        <f t="shared" si="1"/>
        <v>470.5</v>
      </c>
      <c r="M13" s="13"/>
      <c r="N13" s="9">
        <v>11</v>
      </c>
      <c r="O13" s="9"/>
      <c r="P13" s="9"/>
      <c r="Q13" s="9"/>
    </row>
    <row r="14" spans="1:17" ht="19.5" customHeight="1">
      <c r="A14" s="75">
        <v>1808312</v>
      </c>
      <c r="B14" s="74" t="s">
        <v>216</v>
      </c>
      <c r="C14" s="73">
        <v>90</v>
      </c>
      <c r="D14" s="73">
        <v>82</v>
      </c>
      <c r="E14" s="73">
        <v>103.5</v>
      </c>
      <c r="F14" s="73">
        <v>53</v>
      </c>
      <c r="G14" s="73">
        <v>27</v>
      </c>
      <c r="H14" s="73">
        <v>26.5</v>
      </c>
      <c r="I14" s="73">
        <v>26</v>
      </c>
      <c r="J14" s="73">
        <v>61</v>
      </c>
      <c r="K14" s="13">
        <f t="shared" si="0"/>
        <v>328.5</v>
      </c>
      <c r="L14" s="13">
        <f t="shared" si="1"/>
        <v>469</v>
      </c>
      <c r="M14" s="13"/>
      <c r="N14" s="9">
        <v>12</v>
      </c>
      <c r="O14" s="9"/>
      <c r="P14" s="9"/>
      <c r="Q14" s="9"/>
    </row>
    <row r="15" spans="1:17" ht="19.5" customHeight="1">
      <c r="A15" s="75">
        <v>1808303</v>
      </c>
      <c r="B15" s="74" t="s">
        <v>244</v>
      </c>
      <c r="C15" s="73">
        <v>84</v>
      </c>
      <c r="D15" s="73">
        <v>81</v>
      </c>
      <c r="E15" s="73">
        <v>92</v>
      </c>
      <c r="F15" s="73">
        <v>42</v>
      </c>
      <c r="G15" s="73">
        <v>37</v>
      </c>
      <c r="H15" s="73">
        <v>25.5</v>
      </c>
      <c r="I15" s="73">
        <v>23</v>
      </c>
      <c r="J15" s="73">
        <v>80</v>
      </c>
      <c r="K15" s="13">
        <f t="shared" si="0"/>
        <v>299</v>
      </c>
      <c r="L15" s="13">
        <f t="shared" si="1"/>
        <v>464.5</v>
      </c>
      <c r="M15" s="13"/>
      <c r="N15" s="9">
        <v>13</v>
      </c>
      <c r="O15" s="9"/>
      <c r="P15" s="9"/>
      <c r="Q15" s="9"/>
    </row>
    <row r="16" spans="1:17" ht="19.5" customHeight="1">
      <c r="A16" s="75">
        <v>1808327</v>
      </c>
      <c r="B16" s="74" t="s">
        <v>255</v>
      </c>
      <c r="C16" s="73">
        <v>89</v>
      </c>
      <c r="D16" s="73">
        <v>86</v>
      </c>
      <c r="E16" s="73">
        <v>95.5</v>
      </c>
      <c r="F16" s="73">
        <v>42</v>
      </c>
      <c r="G16" s="73">
        <v>28</v>
      </c>
      <c r="H16" s="73">
        <v>23.5</v>
      </c>
      <c r="I16" s="73">
        <v>26</v>
      </c>
      <c r="J16" s="73">
        <v>74</v>
      </c>
      <c r="K16" s="13">
        <f t="shared" si="0"/>
        <v>312.5</v>
      </c>
      <c r="L16" s="13">
        <f t="shared" si="1"/>
        <v>464</v>
      </c>
      <c r="M16" s="13"/>
      <c r="N16" s="9">
        <v>14</v>
      </c>
      <c r="O16" s="9"/>
      <c r="P16" s="9"/>
      <c r="Q16" s="9"/>
    </row>
    <row r="17" spans="1:17" ht="19.5" customHeight="1">
      <c r="A17" s="75">
        <v>1808323</v>
      </c>
      <c r="B17" s="74" t="s">
        <v>249</v>
      </c>
      <c r="C17" s="73">
        <v>87</v>
      </c>
      <c r="D17" s="73">
        <v>91</v>
      </c>
      <c r="E17" s="73">
        <v>75</v>
      </c>
      <c r="F17" s="73">
        <v>48</v>
      </c>
      <c r="G17" s="73">
        <v>35</v>
      </c>
      <c r="H17" s="73">
        <v>22.5</v>
      </c>
      <c r="I17" s="73">
        <v>26</v>
      </c>
      <c r="J17" s="73">
        <v>69</v>
      </c>
      <c r="K17" s="13">
        <f t="shared" si="0"/>
        <v>301</v>
      </c>
      <c r="L17" s="13">
        <f t="shared" si="1"/>
        <v>453.5</v>
      </c>
      <c r="M17" s="13"/>
      <c r="N17" s="9">
        <v>15</v>
      </c>
      <c r="O17" s="9"/>
      <c r="P17" s="9"/>
      <c r="Q17" s="9"/>
    </row>
    <row r="18" spans="1:17" ht="19.5" customHeight="1">
      <c r="A18" s="75">
        <v>1808307</v>
      </c>
      <c r="B18" s="74" t="s">
        <v>260</v>
      </c>
      <c r="C18" s="73">
        <v>89</v>
      </c>
      <c r="D18" s="73">
        <v>88</v>
      </c>
      <c r="E18" s="73">
        <v>77</v>
      </c>
      <c r="F18" s="73">
        <v>41</v>
      </c>
      <c r="G18" s="73">
        <v>31</v>
      </c>
      <c r="H18" s="73">
        <v>19.5</v>
      </c>
      <c r="I18" s="73">
        <v>26</v>
      </c>
      <c r="J18" s="73">
        <v>76</v>
      </c>
      <c r="K18" s="13">
        <f t="shared" si="0"/>
        <v>295</v>
      </c>
      <c r="L18" s="13">
        <f t="shared" si="1"/>
        <v>447.5</v>
      </c>
      <c r="M18" s="13"/>
      <c r="N18" s="9">
        <v>16</v>
      </c>
      <c r="O18" s="9"/>
      <c r="P18" s="9"/>
      <c r="Q18" s="9"/>
    </row>
    <row r="19" spans="1:17" ht="19.5" customHeight="1">
      <c r="A19" s="75">
        <v>1808313</v>
      </c>
      <c r="B19" s="74" t="s">
        <v>252</v>
      </c>
      <c r="C19" s="73">
        <v>88</v>
      </c>
      <c r="D19" s="73">
        <v>73</v>
      </c>
      <c r="E19" s="73">
        <v>88.5</v>
      </c>
      <c r="F19" s="73">
        <v>42</v>
      </c>
      <c r="G19" s="73">
        <v>37</v>
      </c>
      <c r="H19" s="73">
        <v>27.5</v>
      </c>
      <c r="I19" s="73">
        <v>26</v>
      </c>
      <c r="J19" s="73">
        <v>59</v>
      </c>
      <c r="K19" s="13">
        <f aca="true" t="shared" si="2" ref="K19:K34">SUM(C19:F19)</f>
        <v>291.5</v>
      </c>
      <c r="L19" s="13">
        <f t="shared" si="1"/>
        <v>441</v>
      </c>
      <c r="M19" s="13"/>
      <c r="N19" s="9">
        <v>17</v>
      </c>
      <c r="O19" s="9"/>
      <c r="P19" s="9"/>
      <c r="Q19" s="9"/>
    </row>
    <row r="20" spans="1:17" ht="19.5" customHeight="1">
      <c r="A20" s="75">
        <v>1808306</v>
      </c>
      <c r="B20" s="74" t="s">
        <v>285</v>
      </c>
      <c r="C20" s="73">
        <v>87</v>
      </c>
      <c r="D20" s="73">
        <v>81</v>
      </c>
      <c r="E20" s="73">
        <v>89</v>
      </c>
      <c r="F20" s="73">
        <v>48</v>
      </c>
      <c r="G20" s="73">
        <v>35</v>
      </c>
      <c r="H20" s="73">
        <v>27</v>
      </c>
      <c r="I20" s="73">
        <v>20</v>
      </c>
      <c r="J20" s="73">
        <v>53</v>
      </c>
      <c r="K20" s="13">
        <f t="shared" si="2"/>
        <v>305</v>
      </c>
      <c r="L20" s="13">
        <f t="shared" si="1"/>
        <v>440</v>
      </c>
      <c r="M20" s="13"/>
      <c r="N20" s="9">
        <v>18</v>
      </c>
      <c r="O20" s="9"/>
      <c r="P20" s="9"/>
      <c r="Q20" s="9"/>
    </row>
    <row r="21" spans="1:17" ht="19.5" customHeight="1">
      <c r="A21" s="75">
        <v>1808322</v>
      </c>
      <c r="B21" s="74" t="s">
        <v>264</v>
      </c>
      <c r="C21" s="73">
        <v>91</v>
      </c>
      <c r="D21" s="73">
        <v>73</v>
      </c>
      <c r="E21" s="73">
        <v>89.5</v>
      </c>
      <c r="F21" s="73">
        <v>40</v>
      </c>
      <c r="G21" s="73">
        <v>34</v>
      </c>
      <c r="H21" s="73">
        <v>23.5</v>
      </c>
      <c r="I21" s="73">
        <v>24</v>
      </c>
      <c r="J21" s="73">
        <v>62</v>
      </c>
      <c r="K21" s="13">
        <f t="shared" si="2"/>
        <v>293.5</v>
      </c>
      <c r="L21" s="13">
        <f t="shared" si="1"/>
        <v>437</v>
      </c>
      <c r="M21" s="13"/>
      <c r="N21" s="9">
        <v>19</v>
      </c>
      <c r="O21" s="9"/>
      <c r="P21" s="9"/>
      <c r="Q21" s="9"/>
    </row>
    <row r="22" spans="1:17" ht="19.5" customHeight="1">
      <c r="A22" s="75">
        <v>1808302</v>
      </c>
      <c r="B22" s="74" t="s">
        <v>257</v>
      </c>
      <c r="C22" s="73">
        <v>78</v>
      </c>
      <c r="D22" s="73">
        <v>83</v>
      </c>
      <c r="E22" s="73">
        <v>78.5</v>
      </c>
      <c r="F22" s="73">
        <v>43</v>
      </c>
      <c r="G22" s="73">
        <v>35</v>
      </c>
      <c r="H22" s="73">
        <v>25.5</v>
      </c>
      <c r="I22" s="73">
        <v>24</v>
      </c>
      <c r="J22" s="73">
        <v>69</v>
      </c>
      <c r="K22" s="13">
        <f t="shared" si="2"/>
        <v>282.5</v>
      </c>
      <c r="L22" s="13">
        <f t="shared" si="1"/>
        <v>436</v>
      </c>
      <c r="M22" s="13"/>
      <c r="N22" s="9">
        <v>20</v>
      </c>
      <c r="O22" s="9"/>
      <c r="P22" s="9"/>
      <c r="Q22" s="9"/>
    </row>
    <row r="23" spans="1:17" ht="19.5" customHeight="1">
      <c r="A23" s="75">
        <v>1808310</v>
      </c>
      <c r="B23" s="74" t="s">
        <v>242</v>
      </c>
      <c r="C23" s="73">
        <v>83</v>
      </c>
      <c r="D23" s="73">
        <v>76</v>
      </c>
      <c r="E23" s="73">
        <v>65</v>
      </c>
      <c r="F23" s="73">
        <v>54</v>
      </c>
      <c r="G23" s="73">
        <v>40</v>
      </c>
      <c r="H23" s="73">
        <v>23</v>
      </c>
      <c r="I23" s="73">
        <v>27</v>
      </c>
      <c r="J23" s="73">
        <v>65</v>
      </c>
      <c r="K23" s="13">
        <f t="shared" si="2"/>
        <v>278</v>
      </c>
      <c r="L23" s="13">
        <f t="shared" si="1"/>
        <v>433</v>
      </c>
      <c r="M23" s="13"/>
      <c r="N23" s="9">
        <v>21</v>
      </c>
      <c r="O23" s="9"/>
      <c r="P23" s="9"/>
      <c r="Q23" s="9"/>
    </row>
    <row r="24" spans="1:17" ht="19.5" customHeight="1">
      <c r="A24" s="75">
        <v>1808334</v>
      </c>
      <c r="B24" s="74" t="s">
        <v>265</v>
      </c>
      <c r="C24" s="73">
        <v>78</v>
      </c>
      <c r="D24" s="73">
        <v>74</v>
      </c>
      <c r="E24" s="73">
        <v>84.5</v>
      </c>
      <c r="F24" s="73">
        <v>52</v>
      </c>
      <c r="G24" s="73">
        <v>35</v>
      </c>
      <c r="H24" s="73">
        <v>22</v>
      </c>
      <c r="I24" s="73">
        <v>20</v>
      </c>
      <c r="J24" s="73">
        <v>65</v>
      </c>
      <c r="K24" s="13">
        <f t="shared" si="2"/>
        <v>288.5</v>
      </c>
      <c r="L24" s="13">
        <f t="shared" si="1"/>
        <v>430.5</v>
      </c>
      <c r="M24" s="13"/>
      <c r="N24" s="9">
        <v>22</v>
      </c>
      <c r="O24" s="9"/>
      <c r="P24" s="9"/>
      <c r="Q24" s="9"/>
    </row>
    <row r="25" spans="1:17" ht="19.5" customHeight="1">
      <c r="A25" s="75">
        <v>1808311</v>
      </c>
      <c r="B25" s="74" t="s">
        <v>278</v>
      </c>
      <c r="C25" s="73">
        <v>86</v>
      </c>
      <c r="D25" s="73">
        <v>77</v>
      </c>
      <c r="E25" s="73">
        <v>58</v>
      </c>
      <c r="F25" s="73">
        <v>41</v>
      </c>
      <c r="G25" s="73">
        <v>33</v>
      </c>
      <c r="H25" s="73">
        <v>24.5</v>
      </c>
      <c r="I25" s="73">
        <v>27</v>
      </c>
      <c r="J25" s="73">
        <v>75</v>
      </c>
      <c r="K25" s="13">
        <f t="shared" si="2"/>
        <v>262</v>
      </c>
      <c r="L25" s="13">
        <f t="shared" si="1"/>
        <v>421.5</v>
      </c>
      <c r="M25" s="13"/>
      <c r="N25" s="9">
        <v>23</v>
      </c>
      <c r="O25" s="9"/>
      <c r="P25" s="9"/>
      <c r="Q25" s="9"/>
    </row>
    <row r="26" spans="1:17" ht="19.5" customHeight="1">
      <c r="A26" s="75">
        <v>1808319</v>
      </c>
      <c r="B26" s="74" t="s">
        <v>274</v>
      </c>
      <c r="C26" s="73">
        <v>70</v>
      </c>
      <c r="D26" s="73">
        <v>77</v>
      </c>
      <c r="E26" s="73">
        <v>82</v>
      </c>
      <c r="F26" s="73">
        <v>33</v>
      </c>
      <c r="G26" s="73">
        <v>40</v>
      </c>
      <c r="H26" s="73">
        <v>18</v>
      </c>
      <c r="I26" s="73">
        <v>10</v>
      </c>
      <c r="J26" s="73">
        <v>80</v>
      </c>
      <c r="K26" s="13">
        <f t="shared" si="2"/>
        <v>262</v>
      </c>
      <c r="L26" s="13">
        <f t="shared" si="1"/>
        <v>410</v>
      </c>
      <c r="M26" s="13"/>
      <c r="N26" s="9">
        <v>24</v>
      </c>
      <c r="O26" s="9"/>
      <c r="P26" s="9"/>
      <c r="Q26" s="9"/>
    </row>
    <row r="27" spans="1:17" ht="19.5" customHeight="1">
      <c r="A27" s="75">
        <v>1808330</v>
      </c>
      <c r="B27" s="74" t="s">
        <v>276</v>
      </c>
      <c r="C27" s="73">
        <v>76</v>
      </c>
      <c r="D27" s="73">
        <v>94</v>
      </c>
      <c r="E27" s="73">
        <v>81</v>
      </c>
      <c r="F27" s="73">
        <v>45</v>
      </c>
      <c r="G27" s="73">
        <v>26</v>
      </c>
      <c r="H27" s="73">
        <v>19</v>
      </c>
      <c r="I27" s="73">
        <v>18</v>
      </c>
      <c r="J27" s="73">
        <v>46</v>
      </c>
      <c r="K27" s="13">
        <f t="shared" si="2"/>
        <v>296</v>
      </c>
      <c r="L27" s="13">
        <f t="shared" si="1"/>
        <v>405</v>
      </c>
      <c r="M27" s="13"/>
      <c r="N27" s="9">
        <v>25</v>
      </c>
      <c r="O27" s="9"/>
      <c r="P27" s="9"/>
      <c r="Q27" s="9"/>
    </row>
    <row r="28" spans="1:17" ht="19.5" customHeight="1">
      <c r="A28" s="75">
        <v>1808318</v>
      </c>
      <c r="B28" s="74" t="s">
        <v>284</v>
      </c>
      <c r="C28" s="73">
        <v>75</v>
      </c>
      <c r="D28" s="73">
        <v>67</v>
      </c>
      <c r="E28" s="73">
        <v>68.5</v>
      </c>
      <c r="F28" s="73">
        <v>49</v>
      </c>
      <c r="G28" s="73">
        <v>30</v>
      </c>
      <c r="H28" s="73">
        <v>24</v>
      </c>
      <c r="I28" s="73">
        <v>25</v>
      </c>
      <c r="J28" s="73">
        <v>53</v>
      </c>
      <c r="K28" s="13">
        <f t="shared" si="2"/>
        <v>259.5</v>
      </c>
      <c r="L28" s="13">
        <f t="shared" si="1"/>
        <v>391.5</v>
      </c>
      <c r="M28" s="13"/>
      <c r="N28" s="9">
        <v>26</v>
      </c>
      <c r="O28" s="9"/>
      <c r="P28" s="9"/>
      <c r="Q28" s="9"/>
    </row>
    <row r="29" spans="1:17" ht="19.5" customHeight="1">
      <c r="A29" s="75">
        <v>1808333</v>
      </c>
      <c r="B29" s="74" t="s">
        <v>262</v>
      </c>
      <c r="C29" s="73">
        <v>77</v>
      </c>
      <c r="D29" s="73">
        <v>69</v>
      </c>
      <c r="E29" s="73">
        <v>76.5</v>
      </c>
      <c r="F29" s="73">
        <v>40</v>
      </c>
      <c r="G29" s="73">
        <v>30</v>
      </c>
      <c r="H29" s="73">
        <v>25.5</v>
      </c>
      <c r="I29" s="73">
        <v>27</v>
      </c>
      <c r="J29" s="73">
        <v>46</v>
      </c>
      <c r="K29" s="13">
        <f t="shared" si="2"/>
        <v>262.5</v>
      </c>
      <c r="L29" s="13">
        <f t="shared" si="1"/>
        <v>391</v>
      </c>
      <c r="M29" s="13"/>
      <c r="N29" s="9">
        <v>27</v>
      </c>
      <c r="O29" s="9"/>
      <c r="P29" s="9"/>
      <c r="Q29" s="9"/>
    </row>
    <row r="30" spans="1:17" ht="19.5" customHeight="1">
      <c r="A30" s="75">
        <v>1808331</v>
      </c>
      <c r="B30" s="74" t="s">
        <v>267</v>
      </c>
      <c r="C30" s="73">
        <v>79</v>
      </c>
      <c r="D30" s="73">
        <v>76</v>
      </c>
      <c r="E30" s="73">
        <v>67</v>
      </c>
      <c r="F30" s="73">
        <v>49</v>
      </c>
      <c r="G30" s="73">
        <v>29</v>
      </c>
      <c r="H30" s="73">
        <v>20</v>
      </c>
      <c r="I30" s="73">
        <v>24</v>
      </c>
      <c r="J30" s="73">
        <v>40</v>
      </c>
      <c r="K30" s="13">
        <f t="shared" si="2"/>
        <v>271</v>
      </c>
      <c r="L30" s="13">
        <f t="shared" si="1"/>
        <v>384</v>
      </c>
      <c r="M30" s="13"/>
      <c r="N30" s="9">
        <v>28</v>
      </c>
      <c r="O30" s="9"/>
      <c r="P30" s="9"/>
      <c r="Q30" s="9"/>
    </row>
    <row r="31" spans="1:17" ht="19.5" customHeight="1">
      <c r="A31" s="75">
        <v>1808328</v>
      </c>
      <c r="B31" s="74" t="s">
        <v>275</v>
      </c>
      <c r="C31" s="73">
        <v>80</v>
      </c>
      <c r="D31" s="73">
        <v>62</v>
      </c>
      <c r="E31" s="73">
        <v>64</v>
      </c>
      <c r="F31" s="73">
        <v>38</v>
      </c>
      <c r="G31" s="73">
        <v>25</v>
      </c>
      <c r="H31" s="73">
        <v>26</v>
      </c>
      <c r="I31" s="73">
        <v>21</v>
      </c>
      <c r="J31" s="73">
        <v>64</v>
      </c>
      <c r="K31" s="13">
        <f t="shared" si="2"/>
        <v>244</v>
      </c>
      <c r="L31" s="13">
        <f t="shared" si="1"/>
        <v>380</v>
      </c>
      <c r="M31" s="13"/>
      <c r="N31" s="9">
        <v>29</v>
      </c>
      <c r="O31" s="9"/>
      <c r="P31" s="9"/>
      <c r="Q31" s="9"/>
    </row>
    <row r="32" spans="1:17" ht="19.5" customHeight="1">
      <c r="A32" s="75">
        <v>1808305</v>
      </c>
      <c r="B32" s="74" t="s">
        <v>298</v>
      </c>
      <c r="C32" s="73">
        <v>68</v>
      </c>
      <c r="D32" s="73">
        <v>88</v>
      </c>
      <c r="E32" s="73">
        <v>51</v>
      </c>
      <c r="F32" s="73">
        <v>45</v>
      </c>
      <c r="G32" s="73">
        <v>33</v>
      </c>
      <c r="H32" s="73">
        <v>17.5</v>
      </c>
      <c r="I32" s="73">
        <v>23</v>
      </c>
      <c r="J32" s="73">
        <v>48</v>
      </c>
      <c r="K32" s="13">
        <f t="shared" si="2"/>
        <v>252</v>
      </c>
      <c r="L32" s="13">
        <f t="shared" si="1"/>
        <v>373.5</v>
      </c>
      <c r="M32" s="13"/>
      <c r="N32" s="9">
        <v>30</v>
      </c>
      <c r="O32" s="9"/>
      <c r="P32" s="9"/>
      <c r="Q32" s="9"/>
    </row>
    <row r="33" spans="1:17" ht="19.5" customHeight="1">
      <c r="A33" s="75">
        <v>1808325</v>
      </c>
      <c r="B33" s="74" t="s">
        <v>283</v>
      </c>
      <c r="C33" s="73">
        <v>78</v>
      </c>
      <c r="D33" s="73">
        <v>87</v>
      </c>
      <c r="E33" s="73">
        <v>62</v>
      </c>
      <c r="F33" s="73">
        <v>27</v>
      </c>
      <c r="G33" s="73">
        <v>27</v>
      </c>
      <c r="H33" s="73">
        <v>21</v>
      </c>
      <c r="I33" s="73">
        <v>23</v>
      </c>
      <c r="J33" s="73">
        <v>31</v>
      </c>
      <c r="K33" s="13">
        <f t="shared" si="2"/>
        <v>254</v>
      </c>
      <c r="L33" s="13">
        <f t="shared" si="1"/>
        <v>356</v>
      </c>
      <c r="M33" s="13"/>
      <c r="N33" s="9">
        <v>31</v>
      </c>
      <c r="O33" s="9"/>
      <c r="P33" s="9"/>
      <c r="Q33" s="9"/>
    </row>
    <row r="34" spans="1:17" ht="19.5" customHeight="1">
      <c r="A34" s="75">
        <v>1808320</v>
      </c>
      <c r="B34" s="74" t="s">
        <v>277</v>
      </c>
      <c r="C34" s="73">
        <v>74</v>
      </c>
      <c r="D34" s="73">
        <v>54</v>
      </c>
      <c r="E34" s="73">
        <v>46</v>
      </c>
      <c r="F34" s="73">
        <v>45</v>
      </c>
      <c r="G34" s="73">
        <v>35</v>
      </c>
      <c r="H34" s="73">
        <v>15.5</v>
      </c>
      <c r="I34" s="73">
        <v>15</v>
      </c>
      <c r="J34" s="73">
        <v>65</v>
      </c>
      <c r="K34" s="13">
        <f t="shared" si="2"/>
        <v>219</v>
      </c>
      <c r="L34" s="13">
        <f t="shared" si="1"/>
        <v>349.5</v>
      </c>
      <c r="M34" s="13"/>
      <c r="N34" s="9">
        <v>32</v>
      </c>
      <c r="O34" s="9"/>
      <c r="P34" s="9"/>
      <c r="Q34" s="9"/>
    </row>
    <row r="35" spans="1:17" ht="19.5" customHeight="1">
      <c r="A35" s="75">
        <v>1808324</v>
      </c>
      <c r="B35" s="74" t="s">
        <v>280</v>
      </c>
      <c r="C35" s="73">
        <v>83</v>
      </c>
      <c r="D35" s="73">
        <v>69</v>
      </c>
      <c r="E35" s="73">
        <v>50.5</v>
      </c>
      <c r="F35" s="73">
        <v>37</v>
      </c>
      <c r="G35" s="73">
        <v>26</v>
      </c>
      <c r="H35" s="73">
        <v>15.5</v>
      </c>
      <c r="I35" s="73">
        <v>21</v>
      </c>
      <c r="J35" s="73">
        <v>27</v>
      </c>
      <c r="K35" s="13">
        <f aca="true" t="shared" si="3" ref="K35:K62">SUM(C35:F35)</f>
        <v>239.5</v>
      </c>
      <c r="L35" s="13">
        <f t="shared" si="1"/>
        <v>329</v>
      </c>
      <c r="M35" s="13"/>
      <c r="N35" s="9">
        <v>33</v>
      </c>
      <c r="O35" s="9"/>
      <c r="P35" s="9"/>
      <c r="Q35" s="9"/>
    </row>
    <row r="36" spans="1:17" ht="19.5" customHeight="1">
      <c r="A36" s="75">
        <v>1808321</v>
      </c>
      <c r="B36" s="74" t="s">
        <v>282</v>
      </c>
      <c r="C36" s="73">
        <v>75</v>
      </c>
      <c r="D36" s="73">
        <v>44</v>
      </c>
      <c r="E36" s="73">
        <v>62</v>
      </c>
      <c r="F36" s="73">
        <v>32</v>
      </c>
      <c r="G36" s="73">
        <v>24</v>
      </c>
      <c r="H36" s="73">
        <v>20</v>
      </c>
      <c r="I36" s="73">
        <v>23</v>
      </c>
      <c r="J36" s="73">
        <v>37</v>
      </c>
      <c r="K36" s="13">
        <f t="shared" si="3"/>
        <v>213</v>
      </c>
      <c r="L36" s="13">
        <f t="shared" si="1"/>
        <v>317</v>
      </c>
      <c r="M36" s="13"/>
      <c r="N36" s="9">
        <v>34</v>
      </c>
      <c r="O36" s="9"/>
      <c r="P36" s="9"/>
      <c r="Q36" s="9"/>
    </row>
    <row r="37" spans="1:17" ht="19.5" customHeight="1">
      <c r="A37" s="75">
        <v>1808314</v>
      </c>
      <c r="B37" s="74" t="s">
        <v>296</v>
      </c>
      <c r="C37" s="73">
        <v>71</v>
      </c>
      <c r="D37" s="73">
        <v>50</v>
      </c>
      <c r="E37" s="73">
        <v>52</v>
      </c>
      <c r="F37" s="73">
        <v>50</v>
      </c>
      <c r="G37" s="73">
        <v>28</v>
      </c>
      <c r="H37" s="73">
        <v>19.5</v>
      </c>
      <c r="I37" s="73">
        <v>20</v>
      </c>
      <c r="J37" s="73">
        <v>25</v>
      </c>
      <c r="K37" s="13">
        <f t="shared" si="3"/>
        <v>223</v>
      </c>
      <c r="L37" s="13">
        <f t="shared" si="1"/>
        <v>315.5</v>
      </c>
      <c r="M37" s="13"/>
      <c r="N37" s="9">
        <v>35</v>
      </c>
      <c r="O37" s="9"/>
      <c r="P37" s="9"/>
      <c r="Q37" s="9"/>
    </row>
    <row r="38" spans="1:17" ht="19.5" customHeight="1">
      <c r="A38" s="75">
        <v>1808335</v>
      </c>
      <c r="B38" s="74" t="s">
        <v>273</v>
      </c>
      <c r="C38" s="73">
        <v>66</v>
      </c>
      <c r="D38" s="73">
        <v>55</v>
      </c>
      <c r="E38" s="73">
        <v>52.5</v>
      </c>
      <c r="F38" s="73">
        <v>42</v>
      </c>
      <c r="G38" s="73">
        <v>26</v>
      </c>
      <c r="H38" s="73">
        <v>22</v>
      </c>
      <c r="I38" s="73">
        <v>20</v>
      </c>
      <c r="J38" s="73">
        <v>32</v>
      </c>
      <c r="K38" s="13">
        <f t="shared" si="3"/>
        <v>215.5</v>
      </c>
      <c r="L38" s="13">
        <f t="shared" si="1"/>
        <v>315.5</v>
      </c>
      <c r="M38" s="13"/>
      <c r="N38" s="9">
        <v>36</v>
      </c>
      <c r="O38" s="9"/>
      <c r="P38" s="9"/>
      <c r="Q38" s="9"/>
    </row>
    <row r="39" spans="1:17" ht="19.5" customHeight="1">
      <c r="A39" s="75">
        <v>1808309</v>
      </c>
      <c r="B39" s="74" t="s">
        <v>302</v>
      </c>
      <c r="C39" s="73">
        <v>31</v>
      </c>
      <c r="D39" s="73">
        <v>40</v>
      </c>
      <c r="E39" s="73">
        <v>44</v>
      </c>
      <c r="F39" s="73">
        <v>18</v>
      </c>
      <c r="G39" s="73">
        <v>14</v>
      </c>
      <c r="H39" s="73">
        <v>15.5</v>
      </c>
      <c r="I39" s="73">
        <v>16</v>
      </c>
      <c r="J39" s="73">
        <v>36</v>
      </c>
      <c r="K39" s="13">
        <f t="shared" si="3"/>
        <v>133</v>
      </c>
      <c r="L39" s="13">
        <f t="shared" si="1"/>
        <v>214.5</v>
      </c>
      <c r="M39" s="13"/>
      <c r="N39" s="9">
        <v>37</v>
      </c>
      <c r="O39" s="9"/>
      <c r="P39" s="9"/>
      <c r="Q39" s="9"/>
    </row>
    <row r="40" spans="1:17" ht="19.5" customHeight="1">
      <c r="A40" s="17"/>
      <c r="B40" s="18"/>
      <c r="C40" s="13"/>
      <c r="D40" s="13"/>
      <c r="E40" s="13"/>
      <c r="F40" s="13"/>
      <c r="G40" s="13"/>
      <c r="H40" s="13"/>
      <c r="I40" s="13"/>
      <c r="J40" s="13"/>
      <c r="K40" s="13">
        <f t="shared" si="3"/>
        <v>0</v>
      </c>
      <c r="L40" s="13"/>
      <c r="M40" s="13"/>
      <c r="N40" s="9"/>
      <c r="O40" s="9"/>
      <c r="P40" s="9"/>
      <c r="Q40" s="9"/>
    </row>
    <row r="41" spans="1:17" ht="19.5" customHeight="1">
      <c r="A41" s="17"/>
      <c r="B41" s="18"/>
      <c r="C41" s="13"/>
      <c r="D41" s="13"/>
      <c r="E41" s="13"/>
      <c r="F41" s="13"/>
      <c r="G41" s="13"/>
      <c r="H41" s="13"/>
      <c r="I41" s="13"/>
      <c r="J41" s="13"/>
      <c r="K41" s="13">
        <f t="shared" si="3"/>
        <v>0</v>
      </c>
      <c r="L41" s="13"/>
      <c r="M41" s="13"/>
      <c r="N41" s="9"/>
      <c r="O41" s="9"/>
      <c r="P41" s="9"/>
      <c r="Q41" s="9"/>
    </row>
    <row r="42" spans="1:17" ht="19.5" customHeight="1">
      <c r="A42" s="17"/>
      <c r="B42" s="18"/>
      <c r="C42" s="13"/>
      <c r="D42" s="13"/>
      <c r="E42" s="13"/>
      <c r="F42" s="13"/>
      <c r="G42" s="13"/>
      <c r="H42" s="13"/>
      <c r="I42" s="13"/>
      <c r="J42" s="13"/>
      <c r="K42" s="13">
        <f t="shared" si="3"/>
        <v>0</v>
      </c>
      <c r="L42" s="13"/>
      <c r="M42" s="13"/>
      <c r="N42" s="9"/>
      <c r="O42" s="9"/>
      <c r="P42" s="9"/>
      <c r="Q42" s="9"/>
    </row>
    <row r="43" spans="1:17" ht="19.5" customHeight="1">
      <c r="A43" s="17"/>
      <c r="B43" s="18"/>
      <c r="C43" s="13"/>
      <c r="D43" s="13"/>
      <c r="E43" s="13"/>
      <c r="F43" s="13"/>
      <c r="G43" s="13"/>
      <c r="H43" s="13"/>
      <c r="I43" s="13"/>
      <c r="J43" s="13"/>
      <c r="K43" s="13">
        <f t="shared" si="3"/>
        <v>0</v>
      </c>
      <c r="L43" s="13"/>
      <c r="M43" s="13"/>
      <c r="N43" s="9"/>
      <c r="O43" s="9"/>
      <c r="P43" s="9"/>
      <c r="Q43" s="9"/>
    </row>
    <row r="44" spans="1:17" ht="19.5" customHeight="1">
      <c r="A44" s="17"/>
      <c r="B44" s="18"/>
      <c r="C44" s="13"/>
      <c r="D44" s="13"/>
      <c r="E44" s="13"/>
      <c r="F44" s="13"/>
      <c r="G44" s="13"/>
      <c r="H44" s="13"/>
      <c r="I44" s="13"/>
      <c r="J44" s="13"/>
      <c r="K44" s="13">
        <f t="shared" si="3"/>
        <v>0</v>
      </c>
      <c r="L44" s="13"/>
      <c r="M44" s="13"/>
      <c r="N44" s="9"/>
      <c r="O44" s="9"/>
      <c r="P44" s="9"/>
      <c r="Q44" s="9"/>
    </row>
    <row r="45" spans="1:17" ht="19.5" customHeight="1">
      <c r="A45" s="17"/>
      <c r="B45" s="18"/>
      <c r="C45" s="13"/>
      <c r="D45" s="13"/>
      <c r="E45" s="13"/>
      <c r="F45" s="13"/>
      <c r="G45" s="13"/>
      <c r="H45" s="13"/>
      <c r="I45" s="13"/>
      <c r="J45" s="13"/>
      <c r="K45" s="13">
        <f t="shared" si="3"/>
        <v>0</v>
      </c>
      <c r="L45" s="13"/>
      <c r="M45" s="13"/>
      <c r="N45" s="9"/>
      <c r="O45" s="9"/>
      <c r="P45" s="9"/>
      <c r="Q45" s="9"/>
    </row>
    <row r="46" spans="1:17" ht="19.5" customHeight="1">
      <c r="A46" s="17"/>
      <c r="B46" s="18"/>
      <c r="C46" s="13"/>
      <c r="D46" s="13"/>
      <c r="E46" s="13"/>
      <c r="F46" s="13"/>
      <c r="G46" s="13"/>
      <c r="H46" s="13"/>
      <c r="I46" s="13"/>
      <c r="J46" s="13"/>
      <c r="K46" s="13">
        <f t="shared" si="3"/>
        <v>0</v>
      </c>
      <c r="L46" s="13"/>
      <c r="M46" s="13"/>
      <c r="N46" s="9"/>
      <c r="O46" s="9"/>
      <c r="P46" s="9"/>
      <c r="Q46" s="9"/>
    </row>
    <row r="47" spans="1:17" ht="19.5" customHeight="1">
      <c r="A47" s="17"/>
      <c r="B47" s="18"/>
      <c r="C47" s="13"/>
      <c r="D47" s="13"/>
      <c r="E47" s="13"/>
      <c r="F47" s="13"/>
      <c r="G47" s="13"/>
      <c r="H47" s="13"/>
      <c r="I47" s="13"/>
      <c r="J47" s="13"/>
      <c r="K47" s="13">
        <f t="shared" si="3"/>
        <v>0</v>
      </c>
      <c r="L47" s="13"/>
      <c r="M47" s="13"/>
      <c r="N47" s="9"/>
      <c r="O47" s="9"/>
      <c r="P47" s="9"/>
      <c r="Q47" s="9"/>
    </row>
    <row r="48" spans="1:17" ht="19.5" customHeight="1">
      <c r="A48" s="17"/>
      <c r="B48" s="18"/>
      <c r="C48" s="13"/>
      <c r="D48" s="13"/>
      <c r="E48" s="13"/>
      <c r="F48" s="13"/>
      <c r="G48" s="13"/>
      <c r="H48" s="13"/>
      <c r="I48" s="13"/>
      <c r="J48" s="13"/>
      <c r="K48" s="13">
        <f t="shared" si="3"/>
        <v>0</v>
      </c>
      <c r="L48" s="13"/>
      <c r="M48" s="13"/>
      <c r="N48" s="9"/>
      <c r="O48" s="9"/>
      <c r="P48" s="9"/>
      <c r="Q48" s="9"/>
    </row>
    <row r="49" spans="1:17" ht="19.5" customHeight="1">
      <c r="A49" s="17"/>
      <c r="B49" s="18"/>
      <c r="C49" s="13"/>
      <c r="D49" s="13"/>
      <c r="E49" s="13"/>
      <c r="F49" s="13"/>
      <c r="G49" s="13"/>
      <c r="H49" s="13"/>
      <c r="I49" s="13"/>
      <c r="J49" s="13"/>
      <c r="K49" s="13">
        <f t="shared" si="3"/>
        <v>0</v>
      </c>
      <c r="L49" s="13"/>
      <c r="M49" s="13"/>
      <c r="N49" s="9"/>
      <c r="O49" s="9"/>
      <c r="P49" s="9"/>
      <c r="Q49" s="9"/>
    </row>
    <row r="50" spans="1:17" ht="19.5" customHeight="1">
      <c r="A50" s="17"/>
      <c r="B50" s="18"/>
      <c r="C50" s="13"/>
      <c r="D50" s="13"/>
      <c r="E50" s="13"/>
      <c r="F50" s="13"/>
      <c r="G50" s="13"/>
      <c r="H50" s="13"/>
      <c r="I50" s="13"/>
      <c r="J50" s="13"/>
      <c r="K50" s="13">
        <f t="shared" si="3"/>
        <v>0</v>
      </c>
      <c r="L50" s="13"/>
      <c r="M50" s="13"/>
      <c r="N50" s="9"/>
      <c r="O50" s="9"/>
      <c r="P50" s="9"/>
      <c r="Q50" s="9"/>
    </row>
    <row r="51" spans="1:17" ht="19.5" customHeight="1">
      <c r="A51" s="17"/>
      <c r="B51" s="18"/>
      <c r="C51" s="13"/>
      <c r="D51" s="13"/>
      <c r="E51" s="13"/>
      <c r="F51" s="13"/>
      <c r="G51" s="13"/>
      <c r="H51" s="13"/>
      <c r="I51" s="13"/>
      <c r="J51" s="13"/>
      <c r="K51" s="13">
        <f t="shared" si="3"/>
        <v>0</v>
      </c>
      <c r="L51" s="13"/>
      <c r="M51" s="13"/>
      <c r="N51" s="9"/>
      <c r="O51" s="9"/>
      <c r="P51" s="9"/>
      <c r="Q51" s="9"/>
    </row>
    <row r="52" spans="1:17" ht="19.5" customHeight="1">
      <c r="A52" s="17"/>
      <c r="B52" s="18"/>
      <c r="C52" s="13"/>
      <c r="D52" s="13"/>
      <c r="E52" s="13"/>
      <c r="F52" s="13"/>
      <c r="G52" s="13"/>
      <c r="H52" s="13"/>
      <c r="I52" s="13"/>
      <c r="J52" s="13"/>
      <c r="K52" s="13">
        <f t="shared" si="3"/>
        <v>0</v>
      </c>
      <c r="L52" s="13"/>
      <c r="M52" s="13"/>
      <c r="N52" s="9"/>
      <c r="O52" s="9"/>
      <c r="P52" s="9"/>
      <c r="Q52" s="9"/>
    </row>
    <row r="53" spans="1:17" ht="19.5" customHeight="1">
      <c r="A53" s="17"/>
      <c r="B53" s="18"/>
      <c r="C53" s="13"/>
      <c r="D53" s="13"/>
      <c r="E53" s="13"/>
      <c r="F53" s="13"/>
      <c r="G53" s="13"/>
      <c r="H53" s="13"/>
      <c r="I53" s="13"/>
      <c r="J53" s="13"/>
      <c r="K53" s="13">
        <f t="shared" si="3"/>
        <v>0</v>
      </c>
      <c r="L53" s="13"/>
      <c r="M53" s="13"/>
      <c r="N53" s="9"/>
      <c r="O53" s="9"/>
      <c r="P53" s="9"/>
      <c r="Q53" s="9"/>
    </row>
    <row r="54" spans="1:17" ht="19.5" customHeight="1">
      <c r="A54" s="17"/>
      <c r="B54" s="18"/>
      <c r="C54" s="13"/>
      <c r="D54" s="13"/>
      <c r="E54" s="13"/>
      <c r="F54" s="13"/>
      <c r="G54" s="13"/>
      <c r="H54" s="13"/>
      <c r="I54" s="13"/>
      <c r="J54" s="13"/>
      <c r="K54" s="13">
        <f t="shared" si="3"/>
        <v>0</v>
      </c>
      <c r="L54" s="13"/>
      <c r="M54" s="13"/>
      <c r="N54" s="9"/>
      <c r="O54" s="9"/>
      <c r="P54" s="9"/>
      <c r="Q54" s="9"/>
    </row>
    <row r="55" spans="1:17" ht="19.5" customHeight="1">
      <c r="A55" s="17"/>
      <c r="B55" s="18"/>
      <c r="C55" s="13"/>
      <c r="D55" s="13"/>
      <c r="E55" s="13"/>
      <c r="F55" s="13"/>
      <c r="G55" s="13"/>
      <c r="H55" s="13"/>
      <c r="I55" s="13"/>
      <c r="J55" s="13"/>
      <c r="K55" s="13">
        <f t="shared" si="3"/>
        <v>0</v>
      </c>
      <c r="L55" s="13"/>
      <c r="M55" s="13"/>
      <c r="N55" s="9"/>
      <c r="O55" s="9"/>
      <c r="P55" s="9"/>
      <c r="Q55" s="9"/>
    </row>
    <row r="56" spans="1:17" ht="19.5" customHeight="1">
      <c r="A56" s="17"/>
      <c r="B56" s="18"/>
      <c r="C56" s="13"/>
      <c r="D56" s="13"/>
      <c r="E56" s="13"/>
      <c r="F56" s="13"/>
      <c r="G56" s="13"/>
      <c r="H56" s="13"/>
      <c r="I56" s="13"/>
      <c r="J56" s="13"/>
      <c r="K56" s="13">
        <f t="shared" si="3"/>
        <v>0</v>
      </c>
      <c r="L56" s="13"/>
      <c r="M56" s="13"/>
      <c r="N56" s="9"/>
      <c r="O56" s="9"/>
      <c r="P56" s="9"/>
      <c r="Q56" s="9"/>
    </row>
    <row r="57" spans="1:17" ht="19.5" customHeight="1">
      <c r="A57" s="17"/>
      <c r="B57" s="18"/>
      <c r="C57" s="13"/>
      <c r="D57" s="13"/>
      <c r="E57" s="13"/>
      <c r="F57" s="13"/>
      <c r="G57" s="13"/>
      <c r="H57" s="13"/>
      <c r="I57" s="13"/>
      <c r="J57" s="13"/>
      <c r="K57" s="13">
        <f t="shared" si="3"/>
        <v>0</v>
      </c>
      <c r="L57" s="13"/>
      <c r="M57" s="13"/>
      <c r="N57" s="9"/>
      <c r="O57" s="9"/>
      <c r="P57" s="9"/>
      <c r="Q57" s="9"/>
    </row>
    <row r="58" spans="1:17" ht="19.5" customHeight="1">
      <c r="A58" s="17"/>
      <c r="B58" s="18"/>
      <c r="C58" s="13"/>
      <c r="D58" s="13"/>
      <c r="E58" s="13"/>
      <c r="F58" s="13"/>
      <c r="G58" s="13"/>
      <c r="H58" s="13"/>
      <c r="I58" s="13"/>
      <c r="J58" s="13"/>
      <c r="K58" s="13">
        <f t="shared" si="3"/>
        <v>0</v>
      </c>
      <c r="L58" s="13"/>
      <c r="M58" s="13"/>
      <c r="N58" s="9"/>
      <c r="O58" s="9"/>
      <c r="P58" s="9"/>
      <c r="Q58" s="9"/>
    </row>
    <row r="59" spans="1:17" ht="19.5" customHeight="1">
      <c r="A59" s="17"/>
      <c r="B59" s="18"/>
      <c r="C59" s="13"/>
      <c r="D59" s="13"/>
      <c r="E59" s="13"/>
      <c r="F59" s="13"/>
      <c r="G59" s="13"/>
      <c r="H59" s="13"/>
      <c r="I59" s="13"/>
      <c r="J59" s="13"/>
      <c r="K59" s="13">
        <f t="shared" si="3"/>
        <v>0</v>
      </c>
      <c r="L59" s="13"/>
      <c r="M59" s="13"/>
      <c r="N59" s="9"/>
      <c r="O59" s="9"/>
      <c r="P59" s="9"/>
      <c r="Q59" s="9"/>
    </row>
    <row r="60" spans="1:17" ht="19.5" customHeight="1">
      <c r="A60" s="17"/>
      <c r="B60" s="18"/>
      <c r="C60" s="13"/>
      <c r="D60" s="13"/>
      <c r="E60" s="13"/>
      <c r="F60" s="13"/>
      <c r="G60" s="13"/>
      <c r="H60" s="13"/>
      <c r="I60" s="13"/>
      <c r="J60" s="13"/>
      <c r="K60" s="13">
        <f t="shared" si="3"/>
        <v>0</v>
      </c>
      <c r="L60" s="13"/>
      <c r="M60" s="13"/>
      <c r="N60" s="9"/>
      <c r="O60" s="9"/>
      <c r="P60" s="9"/>
      <c r="Q60" s="9"/>
    </row>
    <row r="61" spans="1:17" ht="19.5" customHeight="1">
      <c r="A61" s="17"/>
      <c r="B61" s="18"/>
      <c r="C61" s="13"/>
      <c r="D61" s="13"/>
      <c r="E61" s="13"/>
      <c r="F61" s="13"/>
      <c r="G61" s="13"/>
      <c r="H61" s="13"/>
      <c r="I61" s="13"/>
      <c r="J61" s="13"/>
      <c r="K61" s="13">
        <f t="shared" si="3"/>
        <v>0</v>
      </c>
      <c r="L61" s="13"/>
      <c r="M61" s="13"/>
      <c r="N61" s="9"/>
      <c r="O61" s="9"/>
      <c r="P61" s="9"/>
      <c r="Q61" s="9"/>
    </row>
    <row r="62" spans="1:17" ht="19.5" customHeight="1">
      <c r="A62" s="17"/>
      <c r="B62" s="18"/>
      <c r="C62" s="13"/>
      <c r="D62" s="13"/>
      <c r="E62" s="13"/>
      <c r="F62" s="13"/>
      <c r="G62" s="13"/>
      <c r="H62" s="13"/>
      <c r="I62" s="13"/>
      <c r="J62" s="13"/>
      <c r="K62" s="13">
        <f t="shared" si="3"/>
        <v>0</v>
      </c>
      <c r="L62" s="13"/>
      <c r="M62" s="13"/>
      <c r="N62" s="9"/>
      <c r="O62" s="9"/>
      <c r="P62" s="9"/>
      <c r="Q62" s="9"/>
    </row>
    <row r="63" spans="1:12" ht="14.25" customHeight="1">
      <c r="A63" s="109" t="s">
        <v>47</v>
      </c>
      <c r="B63" s="110"/>
      <c r="C63" s="9">
        <f>COUNTA(B3:B62)</f>
        <v>37</v>
      </c>
      <c r="D63" s="9">
        <f>COUNTA(B3:B62)</f>
        <v>37</v>
      </c>
      <c r="E63" s="9">
        <f>COUNTA(B3:B62)</f>
        <v>37</v>
      </c>
      <c r="F63" s="9">
        <f>COUNTA(B3:B62)</f>
        <v>37</v>
      </c>
      <c r="G63" s="9">
        <f>COUNTA(B3:B62)</f>
        <v>37</v>
      </c>
      <c r="H63" s="9">
        <f>COUNTA(B3:B62)</f>
        <v>37</v>
      </c>
      <c r="I63" s="9">
        <f>COUNTA(B3:B62)</f>
        <v>37</v>
      </c>
      <c r="J63" s="9">
        <f>COUNTA(B3:B62)</f>
        <v>37</v>
      </c>
      <c r="K63" s="9">
        <f>COUNTA(B3:B62)</f>
        <v>37</v>
      </c>
      <c r="L63" s="9">
        <f>COUNTA(B3:B62)</f>
        <v>37</v>
      </c>
    </row>
    <row r="64" spans="1:12" ht="14.25" customHeight="1">
      <c r="A64" s="106" t="s">
        <v>19</v>
      </c>
      <c r="B64" s="107"/>
      <c r="C64" s="10">
        <f>SUM(C3:C62)</f>
        <v>3038</v>
      </c>
      <c r="D64" s="10">
        <f aca="true" t="shared" si="4" ref="D64:L64">SUM(D3:D62)</f>
        <v>2918</v>
      </c>
      <c r="E64" s="10">
        <f t="shared" si="4"/>
        <v>2946</v>
      </c>
      <c r="F64" s="10">
        <f t="shared" si="4"/>
        <v>1652</v>
      </c>
      <c r="G64" s="10">
        <f t="shared" si="4"/>
        <v>1235</v>
      </c>
      <c r="H64" s="10">
        <f t="shared" si="4"/>
        <v>849</v>
      </c>
      <c r="I64" s="10">
        <f t="shared" si="4"/>
        <v>874</v>
      </c>
      <c r="J64" s="10">
        <f t="shared" si="4"/>
        <v>2305</v>
      </c>
      <c r="K64" s="10">
        <f t="shared" si="4"/>
        <v>10554</v>
      </c>
      <c r="L64" s="10">
        <f t="shared" si="4"/>
        <v>15817</v>
      </c>
    </row>
    <row r="65" spans="1:12" ht="14.25" customHeight="1">
      <c r="A65" s="106" t="s">
        <v>20</v>
      </c>
      <c r="B65" s="107"/>
      <c r="C65" s="9">
        <f>AVERAGE(C3:C62)</f>
        <v>82.10810810810811</v>
      </c>
      <c r="D65" s="9">
        <f aca="true" t="shared" si="5" ref="D65:L65">AVERAGE(D3:D62)</f>
        <v>78.86486486486487</v>
      </c>
      <c r="E65" s="9">
        <f t="shared" si="5"/>
        <v>79.62162162162163</v>
      </c>
      <c r="F65" s="9">
        <f t="shared" si="5"/>
        <v>44.648648648648646</v>
      </c>
      <c r="G65" s="9">
        <f t="shared" si="5"/>
        <v>33.37837837837838</v>
      </c>
      <c r="H65" s="9">
        <f t="shared" si="5"/>
        <v>22.945945945945947</v>
      </c>
      <c r="I65" s="9">
        <f t="shared" si="5"/>
        <v>23.62162162162162</v>
      </c>
      <c r="J65" s="9">
        <f t="shared" si="5"/>
        <v>62.2972972972973</v>
      </c>
      <c r="K65" s="9">
        <f t="shared" si="5"/>
        <v>175.9</v>
      </c>
      <c r="L65" s="9">
        <f t="shared" si="5"/>
        <v>427.4864864864865</v>
      </c>
    </row>
    <row r="66" spans="1:10" ht="14.25" customHeight="1">
      <c r="A66" s="106" t="s">
        <v>21</v>
      </c>
      <c r="B66" s="107"/>
      <c r="C66" s="9">
        <f>COUNTIF(C3:C62,"&gt;=72")</f>
        <v>32</v>
      </c>
      <c r="D66" s="9">
        <f>COUNTIF(D3:D62,"&gt;=72")</f>
        <v>28</v>
      </c>
      <c r="E66" s="9">
        <f>COUNTIF(E3:E62,"&gt;=72")</f>
        <v>23</v>
      </c>
      <c r="F66" s="9">
        <f>COUNTIF(F3:F62,"&gt;=42")</f>
        <v>27</v>
      </c>
      <c r="G66" s="9">
        <f>COUNTIF(G3:G62,"&gt;=30")</f>
        <v>26</v>
      </c>
      <c r="H66" s="9">
        <f>COUNTIF(H3:H62,"&gt;=18")</f>
        <v>33</v>
      </c>
      <c r="I66" s="9">
        <f>COUNTIF(I3:I62,"&gt;=18")</f>
        <v>34</v>
      </c>
      <c r="J66" s="9">
        <f>COUNTIF(J3:J62,"&gt;=60")</f>
        <v>24</v>
      </c>
    </row>
    <row r="67" spans="1:10" ht="14.25" customHeight="1">
      <c r="A67" s="106" t="s">
        <v>22</v>
      </c>
      <c r="B67" s="107"/>
      <c r="C67" s="9">
        <f>C66/COUNT(C3:C62)</f>
        <v>0.8648648648648649</v>
      </c>
      <c r="D67" s="9">
        <f aca="true" t="shared" si="6" ref="D67:J67">D66/COUNT(D3:D62)</f>
        <v>0.7567567567567568</v>
      </c>
      <c r="E67" s="9">
        <f t="shared" si="6"/>
        <v>0.6216216216216216</v>
      </c>
      <c r="F67" s="9">
        <f t="shared" si="6"/>
        <v>0.7297297297297297</v>
      </c>
      <c r="G67" s="9">
        <f t="shared" si="6"/>
        <v>0.7027027027027027</v>
      </c>
      <c r="H67" s="9">
        <f t="shared" si="6"/>
        <v>0.8918918918918919</v>
      </c>
      <c r="I67" s="9">
        <f t="shared" si="6"/>
        <v>0.918918918918919</v>
      </c>
      <c r="J67" s="9">
        <f t="shared" si="6"/>
        <v>0.6486486486486487</v>
      </c>
    </row>
    <row r="68" spans="1:10" ht="14.25" customHeight="1">
      <c r="A68" s="106" t="s">
        <v>23</v>
      </c>
      <c r="B68" s="107"/>
      <c r="C68" s="9">
        <f>COUNTIF(C3:C62,"&gt;=96")</f>
        <v>3</v>
      </c>
      <c r="D68" s="9">
        <f>COUNTIF(D3:D62,"&gt;=96")</f>
        <v>4</v>
      </c>
      <c r="E68" s="9">
        <f>COUNTIF(E3:E62,"&gt;=96")</f>
        <v>9</v>
      </c>
      <c r="F68" s="9">
        <f>COUNTIF(F3:F62,"&gt;=56")</f>
        <v>2</v>
      </c>
      <c r="G68" s="9">
        <f>COUNTIF(G3:G62,"&gt;=40")</f>
        <v>9</v>
      </c>
      <c r="H68" s="9">
        <f>COUNTIF(H3:H62,"&gt;=24")</f>
        <v>19</v>
      </c>
      <c r="I68" s="9">
        <f>COUNTIF(I3:I62,"&gt;=24")</f>
        <v>22</v>
      </c>
      <c r="J68" s="9">
        <f>COUNTIF(J3:J62,"&gt;=80")</f>
        <v>7</v>
      </c>
    </row>
    <row r="69" spans="1:10" ht="14.25" customHeight="1">
      <c r="A69" s="106" t="s">
        <v>24</v>
      </c>
      <c r="B69" s="107"/>
      <c r="C69" s="9">
        <f>C68/COUNT(C3:C62)</f>
        <v>0.08108108108108109</v>
      </c>
      <c r="D69" s="9">
        <f aca="true" t="shared" si="7" ref="D69:J69">D68/COUNT(D3:D62)</f>
        <v>0.10810810810810811</v>
      </c>
      <c r="E69" s="9">
        <f t="shared" si="7"/>
        <v>0.24324324324324326</v>
      </c>
      <c r="F69" s="9">
        <f t="shared" si="7"/>
        <v>0.05405405405405406</v>
      </c>
      <c r="G69" s="9">
        <f t="shared" si="7"/>
        <v>0.24324324324324326</v>
      </c>
      <c r="H69" s="9">
        <f t="shared" si="7"/>
        <v>0.5135135135135135</v>
      </c>
      <c r="I69" s="9">
        <f t="shared" si="7"/>
        <v>0.5945945945945946</v>
      </c>
      <c r="J69" s="9">
        <f t="shared" si="7"/>
        <v>0.1891891891891892</v>
      </c>
    </row>
    <row r="70" spans="1:10" ht="14.25" customHeight="1">
      <c r="A70" s="104" t="s">
        <v>25</v>
      </c>
      <c r="B70" s="105"/>
      <c r="C70" s="9">
        <f>COUNTIF(C3:C62,"&gt;=100")-COUNTIF(C3:C62,"&gt;=120")</f>
        <v>0</v>
      </c>
      <c r="D70" s="9">
        <f>COUNTIF(D3:D62,"&gt;=100")-COUNTIF(D3:D62,"&gt;=120")</f>
        <v>3</v>
      </c>
      <c r="E70" s="9">
        <f>COUNTIF(E3:E62,"&gt;=100")-COUNTIF(E3:E62,"&gt;=120")</f>
        <v>8</v>
      </c>
      <c r="F70" s="9">
        <f>COUNTIF(F3:F62,"&gt;=100")-COUNTIF(F3:F62,"&gt;=120")</f>
        <v>0</v>
      </c>
      <c r="G70" s="11"/>
      <c r="H70" s="11"/>
      <c r="I70" s="11"/>
      <c r="J70" s="11"/>
    </row>
    <row r="71" spans="1:10" ht="14.25" customHeight="1">
      <c r="A71" s="104" t="s">
        <v>26</v>
      </c>
      <c r="B71" s="105"/>
      <c r="C71" s="9">
        <f>COUNTIF(C3:C62,"&gt;=90")-COUNTIF(C3:C62,"&gt;=100")</f>
        <v>10</v>
      </c>
      <c r="D71" s="9">
        <f>COUNTIF(D3:D62,"&gt;=90")-COUNTIF(D3:D62,"&gt;=100")</f>
        <v>6</v>
      </c>
      <c r="E71" s="9">
        <f>COUNTIF(E3:E62,"&gt;=90")-COUNTIF(E3:E62,"&gt;=100")</f>
        <v>4</v>
      </c>
      <c r="F71" s="9">
        <f>COUNTIF(F3:F62,"&gt;=90")-COUNTIF(F3:F62,"&gt;=100")</f>
        <v>0</v>
      </c>
      <c r="G71" s="11"/>
      <c r="H71" s="11"/>
      <c r="I71" s="11"/>
      <c r="J71" s="11"/>
    </row>
    <row r="72" spans="1:10" ht="14.25" customHeight="1">
      <c r="A72" s="104" t="s">
        <v>27</v>
      </c>
      <c r="B72" s="105"/>
      <c r="C72" s="9">
        <f>COUNTIF(C3:C62,"&gt;=80")-COUNTIF(C3:C62,"&gt;=90")</f>
        <v>13</v>
      </c>
      <c r="D72" s="9">
        <f>COUNTIF(D3:D62,"&gt;=80")-COUNTIF(D3:D62,"&gt;=90")</f>
        <v>12</v>
      </c>
      <c r="E72" s="9">
        <f>COUNTIF(E3:E62,"&gt;=80")-COUNTIF(E3:E62,"&gt;=90")</f>
        <v>7</v>
      </c>
      <c r="F72" s="9">
        <f>COUNTIF(F3:F62,"&gt;=80")-COUNTIF(F3:F62,"&gt;=90")</f>
        <v>0</v>
      </c>
      <c r="G72" s="11"/>
      <c r="H72" s="11"/>
      <c r="I72" s="11"/>
      <c r="J72" s="11"/>
    </row>
    <row r="73" spans="1:10" ht="14.25" customHeight="1">
      <c r="A73" s="104" t="s">
        <v>28</v>
      </c>
      <c r="B73" s="105"/>
      <c r="C73" s="9">
        <f>COUNTIF(C3:C62,"&gt;=70")-COUNTIF(C3:C62,"&gt;=80")</f>
        <v>11</v>
      </c>
      <c r="D73" s="9">
        <f>COUNTIF(D3:D62,"&gt;=70")-COUNTIF(D3:D62,"&gt;=80")</f>
        <v>7</v>
      </c>
      <c r="E73" s="9">
        <f>COUNTIF(E3:E62,"&gt;=70")-COUNTIF(E3:E62,"&gt;=80")</f>
        <v>4</v>
      </c>
      <c r="F73" s="9">
        <f>COUNTIF(F3:F62,"&gt;=70")-COUNTIF(F3:F62,"&gt;=80")</f>
        <v>0</v>
      </c>
      <c r="G73" s="11"/>
      <c r="H73" s="11"/>
      <c r="I73" s="11"/>
      <c r="J73" s="11"/>
    </row>
    <row r="74" spans="1:10" ht="14.25" customHeight="1">
      <c r="A74" s="104" t="s">
        <v>29</v>
      </c>
      <c r="B74" s="105"/>
      <c r="C74" s="9">
        <f>COUNTIF(C3:C62,"&gt;=60")-COUNTIF(C3:C62,"&gt;=70")</f>
        <v>2</v>
      </c>
      <c r="D74" s="9">
        <f>COUNTIF(D3:D62,"&gt;=60")-COUNTIF(D3:D62,"&gt;=70")</f>
        <v>4</v>
      </c>
      <c r="E74" s="9">
        <f>COUNTIF(E3:E62,"&gt;=60")-COUNTIF(E3:E62,"&gt;=70")</f>
        <v>7</v>
      </c>
      <c r="F74" s="9">
        <f>COUNTIF(F3:F62,"&gt;=60")-COUNTIF(F3:F62,"&gt;=70")</f>
        <v>0</v>
      </c>
      <c r="G74" s="11"/>
      <c r="H74" s="11"/>
      <c r="I74" s="11"/>
      <c r="J74" s="11"/>
    </row>
    <row r="75" spans="1:10" ht="14.25" customHeight="1">
      <c r="A75" s="104" t="s">
        <v>30</v>
      </c>
      <c r="B75" s="105"/>
      <c r="C75" s="9">
        <f>COUNTIF(C3:C62,"&gt;=50")-COUNTIF(C3:C62,"&gt;=60")</f>
        <v>0</v>
      </c>
      <c r="D75" s="9">
        <f>COUNTIF(D3:D62,"&gt;=50")-COUNTIF(D3:D62,"&gt;=60")</f>
        <v>3</v>
      </c>
      <c r="E75" s="9">
        <f>COUNTIF(E3:E62,"&gt;=50")-COUNTIF(E3:E62,"&gt;=60")</f>
        <v>5</v>
      </c>
      <c r="F75" s="9">
        <f>COUNTIF(F3:F62,"&gt;=50")-COUNTIF(F3:F62,"&gt;=60")</f>
        <v>11</v>
      </c>
      <c r="G75" s="11"/>
      <c r="H75" s="11"/>
      <c r="I75" s="11"/>
      <c r="J75" s="11"/>
    </row>
    <row r="76" spans="1:10" ht="14.25" customHeight="1">
      <c r="A76" s="104" t="s">
        <v>31</v>
      </c>
      <c r="B76" s="105"/>
      <c r="C76" s="9">
        <f>COUNTIF(C3:C62,"&gt;=40")-COUNTIF(C3:C62,"&gt;=50")</f>
        <v>0</v>
      </c>
      <c r="D76" s="9">
        <f>COUNTIF(D3:D62,"&gt;=40")-COUNTIF(D3:D62,"&gt;=50")</f>
        <v>2</v>
      </c>
      <c r="E76" s="9">
        <f>COUNTIF(E3:E62,"&gt;=40")-COUNTIF(E3:E62,"&gt;=50")</f>
        <v>2</v>
      </c>
      <c r="F76" s="9">
        <f>COUNTIF(F3:F62,"&gt;=40")-COUNTIF(F3:F62,"&gt;=50")</f>
        <v>20</v>
      </c>
      <c r="G76" s="11"/>
      <c r="H76" s="11"/>
      <c r="I76" s="11"/>
      <c r="J76" s="11"/>
    </row>
    <row r="77" spans="1:10" ht="14.25" customHeight="1">
      <c r="A77" s="104" t="s">
        <v>32</v>
      </c>
      <c r="B77" s="105"/>
      <c r="C77" s="9">
        <f>COUNTIF(C3:C62,"&gt;=0")-COUNTIF(C3:C62,"&gt;=40")</f>
        <v>1</v>
      </c>
      <c r="D77" s="9">
        <f>COUNTIF(D3:D62,"&gt;=0")-COUNTIF(D3:D62,"&gt;=40")</f>
        <v>0</v>
      </c>
      <c r="E77" s="9">
        <f>COUNTIF(E3:E62,"&gt;=0")-COUNTIF(E3:E62,"&gt;=40")</f>
        <v>0</v>
      </c>
      <c r="F77" s="9">
        <f>COUNTIF(F3:F62,"&gt;=0")-COUNTIF(F3:F62,"&gt;=40")</f>
        <v>6</v>
      </c>
      <c r="G77" s="11"/>
      <c r="H77" s="11"/>
      <c r="I77" s="11"/>
      <c r="J77" s="11"/>
    </row>
  </sheetData>
  <sheetProtection/>
  <mergeCells count="16">
    <mergeCell ref="A1:N1"/>
    <mergeCell ref="A63:B63"/>
    <mergeCell ref="A64:B64"/>
    <mergeCell ref="A65:B65"/>
    <mergeCell ref="A66:B66"/>
    <mergeCell ref="A67:B67"/>
    <mergeCell ref="A74:B74"/>
    <mergeCell ref="A75:B75"/>
    <mergeCell ref="A76:B76"/>
    <mergeCell ref="A77:B77"/>
    <mergeCell ref="A68:B68"/>
    <mergeCell ref="A69:B69"/>
    <mergeCell ref="A70:B70"/>
    <mergeCell ref="A71:B71"/>
    <mergeCell ref="A72:B72"/>
    <mergeCell ref="A73:B73"/>
  </mergeCells>
  <conditionalFormatting sqref="O63">
    <cfRule type="expression" priority="29" dxfId="0" stopIfTrue="1">
      <formula>K63:K120&gt;=391</formula>
    </cfRule>
  </conditionalFormatting>
  <conditionalFormatting sqref="P63">
    <cfRule type="expression" priority="30" dxfId="0" stopIfTrue="1">
      <formula>K63:K120&gt;=368</formula>
    </cfRule>
  </conditionalFormatting>
  <conditionalFormatting sqref="Q63">
    <cfRule type="expression" priority="31" dxfId="0" stopIfTrue="1">
      <formula>(C63:C120&gt;=72)*(D63:D120&gt;=72)*(E63:E120&gt;=72)*(F63:F120&gt;=60)</formula>
    </cfRule>
  </conditionalFormatting>
  <conditionalFormatting sqref="F24:F34">
    <cfRule type="cellIs" priority="8" dxfId="0" operator="lessThan" stopIfTrue="1">
      <formula>60</formula>
    </cfRule>
  </conditionalFormatting>
  <conditionalFormatting sqref="G24:G34">
    <cfRule type="cellIs" priority="9" dxfId="0" operator="lessThan" stopIfTrue="1">
      <formula>42</formula>
    </cfRule>
  </conditionalFormatting>
  <conditionalFormatting sqref="H24:H34">
    <cfRule type="cellIs" priority="10" dxfId="0" operator="lessThan" stopIfTrue="1">
      <formula>30</formula>
    </cfRule>
  </conditionalFormatting>
  <conditionalFormatting sqref="O3:O23">
    <cfRule type="expression" priority="38" dxfId="0" stopIfTrue="1">
      <formula>K3:K66&gt;=391</formula>
    </cfRule>
  </conditionalFormatting>
  <conditionalFormatting sqref="O24:O34">
    <cfRule type="expression" priority="12" dxfId="0" stopIfTrue="1">
      <formula>K24:K87&gt;=391</formula>
    </cfRule>
  </conditionalFormatting>
  <conditionalFormatting sqref="O35:O41">
    <cfRule type="expression" priority="15" dxfId="0" stopIfTrue="1">
      <formula>K35:K87&gt;=391</formula>
    </cfRule>
  </conditionalFormatting>
  <conditionalFormatting sqref="O36:O59">
    <cfRule type="expression" priority="16" dxfId="0" stopIfTrue="1">
      <formula>K36:K89&gt;=391</formula>
    </cfRule>
  </conditionalFormatting>
  <conditionalFormatting sqref="O60:O62">
    <cfRule type="expression" priority="35" dxfId="0" stopIfTrue="1">
      <formula>K60:K114&gt;=391</formula>
    </cfRule>
  </conditionalFormatting>
  <conditionalFormatting sqref="O64:O66">
    <cfRule type="expression" priority="32" dxfId="0" stopIfTrue="1">
      <formula>K65:K122&gt;=391</formula>
    </cfRule>
  </conditionalFormatting>
  <conditionalFormatting sqref="P3:P23">
    <cfRule type="expression" priority="39" dxfId="0" stopIfTrue="1">
      <formula>K3:K66&gt;=368</formula>
    </cfRule>
  </conditionalFormatting>
  <conditionalFormatting sqref="P24:P34">
    <cfRule type="expression" priority="13" dxfId="0" stopIfTrue="1">
      <formula>K24:K87&gt;=368</formula>
    </cfRule>
  </conditionalFormatting>
  <conditionalFormatting sqref="P35:P41">
    <cfRule type="expression" priority="18" dxfId="0" stopIfTrue="1">
      <formula>K35:K87&gt;=368</formula>
    </cfRule>
  </conditionalFormatting>
  <conditionalFormatting sqref="P36:P59">
    <cfRule type="expression" priority="19" dxfId="0" stopIfTrue="1">
      <formula>K36:K89&gt;=368</formula>
    </cfRule>
  </conditionalFormatting>
  <conditionalFormatting sqref="P60:P62">
    <cfRule type="expression" priority="36" dxfId="0" stopIfTrue="1">
      <formula>K60:K114&gt;=368</formula>
    </cfRule>
  </conditionalFormatting>
  <conditionalFormatting sqref="P64:P66">
    <cfRule type="expression" priority="33" dxfId="0" stopIfTrue="1">
      <formula>K65:K122&gt;=368</formula>
    </cfRule>
  </conditionalFormatting>
  <conditionalFormatting sqref="Q3:Q23">
    <cfRule type="expression" priority="40" dxfId="0" stopIfTrue="1">
      <formula>(C3:C66&gt;=72)*(D3:D66&gt;=72)*(E3:E66&gt;=72)*(F3:F66&gt;=60)</formula>
    </cfRule>
  </conditionalFormatting>
  <conditionalFormatting sqref="Q24:Q34">
    <cfRule type="expression" priority="14" dxfId="0" stopIfTrue="1">
      <formula>(C24:C87&gt;=72)*(D24:D87&gt;=72)*(E24:E87&gt;=72)*(F24:F87&gt;=60)</formula>
    </cfRule>
  </conditionalFormatting>
  <conditionalFormatting sqref="Q35:Q41">
    <cfRule type="expression" priority="21" dxfId="0" stopIfTrue="1">
      <formula>(C35:C87&gt;=72)*(D35:D87&gt;=72)*(E35:E87&gt;=72)*(F35:F87&gt;=60)</formula>
    </cfRule>
  </conditionalFormatting>
  <conditionalFormatting sqref="Q36:Q59">
    <cfRule type="expression" priority="22" dxfId="0" stopIfTrue="1">
      <formula>(C36:C89&gt;=72)*(D36:D89&gt;=72)*(E36:E89&gt;=72)*(F36:F89&gt;=60)</formula>
    </cfRule>
  </conditionalFormatting>
  <conditionalFormatting sqref="Q60:Q62">
    <cfRule type="expression" priority="37" dxfId="0" stopIfTrue="1">
      <formula>(C60:C114&gt;=72)*(D60:D114&gt;=72)*(E60:E114&gt;=72)*(F60:F114&gt;=60)</formula>
    </cfRule>
  </conditionalFormatting>
  <conditionalFormatting sqref="Q64:Q66">
    <cfRule type="expression" priority="34" dxfId="0" stopIfTrue="1">
      <formula>(C65:C122&gt;=72)*(D65:D122&gt;=72)*(E65:E122&gt;=72)*(F65:F122&gt;=60)</formula>
    </cfRule>
  </conditionalFormatting>
  <conditionalFormatting sqref="C3:E23 C35:E62">
    <cfRule type="cellIs" priority="24" dxfId="0" operator="lessThan" stopIfTrue="1">
      <formula>72</formula>
    </cfRule>
  </conditionalFormatting>
  <conditionalFormatting sqref="F3:F23 F35:F62">
    <cfRule type="cellIs" priority="25" dxfId="0" operator="lessThan" stopIfTrue="1">
      <formula>60</formula>
    </cfRule>
  </conditionalFormatting>
  <conditionalFormatting sqref="G3:G23 G35:G62">
    <cfRule type="cellIs" priority="26" dxfId="0" operator="lessThan" stopIfTrue="1">
      <formula>42</formula>
    </cfRule>
  </conditionalFormatting>
  <conditionalFormatting sqref="H3:H23 H35:H62">
    <cfRule type="cellIs" priority="27" dxfId="0" operator="lessThan" stopIfTrue="1">
      <formula>30</formula>
    </cfRule>
  </conditionalFormatting>
  <conditionalFormatting sqref="I3:J23 I35:J62">
    <cfRule type="cellIs" priority="28" dxfId="0" operator="lessThan" stopIfTrue="1">
      <formula>18</formula>
    </cfRule>
  </conditionalFormatting>
  <conditionalFormatting sqref="C24:E34">
    <cfRule type="cellIs" priority="7" dxfId="0" operator="lessThan" stopIfTrue="1">
      <formula>72</formula>
    </cfRule>
  </conditionalFormatting>
  <conditionalFormatting sqref="I24:J34">
    <cfRule type="cellIs" priority="11" dxfId="0" operator="lessThan" stopIfTrue="1">
      <formula>18</formula>
    </cfRule>
  </conditionalFormatting>
  <conditionalFormatting sqref="F2">
    <cfRule type="cellIs" priority="6" dxfId="0" operator="lessThan" stopIfTrue="1">
      <formula>42</formula>
    </cfRule>
  </conditionalFormatting>
  <conditionalFormatting sqref="H2">
    <cfRule type="cellIs" priority="5" dxfId="0" operator="lessThan" stopIfTrue="1">
      <formula>30</formula>
    </cfRule>
  </conditionalFormatting>
  <conditionalFormatting sqref="C2:E2">
    <cfRule type="cellIs" priority="4" dxfId="0" operator="lessThan" stopIfTrue="1">
      <formula>72</formula>
    </cfRule>
  </conditionalFormatting>
  <conditionalFormatting sqref="I2:J2">
    <cfRule type="cellIs" priority="3" dxfId="0" operator="lessThan" stopIfTrue="1">
      <formula>18</formula>
    </cfRule>
  </conditionalFormatting>
  <conditionalFormatting sqref="G2">
    <cfRule type="cellIs" priority="2" dxfId="0" operator="lessThan" stopIfTrue="1">
      <formula>30</formula>
    </cfRule>
  </conditionalFormatting>
  <conditionalFormatting sqref="H2">
    <cfRule type="cellIs" priority="1" dxfId="0" operator="lessThan" stopIfTrue="1">
      <formula>18</formula>
    </cfRule>
  </conditionalFormatting>
  <printOptions/>
  <pageMargins left="0.5" right="0.52" top="0.53" bottom="0.54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0">
      <selection activeCell="I14" sqref="I14"/>
    </sheetView>
  </sheetViews>
  <sheetFormatPr defaultColWidth="9.00390625" defaultRowHeight="14.25"/>
  <cols>
    <col min="1" max="1" width="8.375" style="11" customWidth="1"/>
    <col min="2" max="2" width="6.75390625" style="14" customWidth="1"/>
    <col min="3" max="9" width="5.25390625" style="11" customWidth="1"/>
    <col min="10" max="11" width="4.75390625" style="11" customWidth="1"/>
    <col min="12" max="12" width="6.375" style="11" customWidth="1"/>
    <col min="13" max="13" width="5.50390625" style="11" customWidth="1"/>
    <col min="14" max="16" width="3.75390625" style="11" customWidth="1"/>
    <col min="17" max="16384" width="9.00390625" style="5" customWidth="1"/>
  </cols>
  <sheetData>
    <row r="1" spans="1:19" ht="78.75" customHeight="1">
      <c r="A1" s="112" t="s">
        <v>312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  <c r="N1" s="20" t="s">
        <v>0</v>
      </c>
      <c r="O1" s="20" t="s">
        <v>1</v>
      </c>
      <c r="P1" s="20" t="s">
        <v>2</v>
      </c>
      <c r="S1" s="3"/>
    </row>
    <row r="2" spans="1:16" s="1" customFormat="1" ht="40.5" customHeight="1">
      <c r="A2" s="6" t="s">
        <v>33</v>
      </c>
      <c r="B2" s="7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13</v>
      </c>
      <c r="J2" s="6" t="s">
        <v>44</v>
      </c>
      <c r="K2" s="6" t="s">
        <v>48</v>
      </c>
      <c r="L2" s="6" t="s">
        <v>16</v>
      </c>
      <c r="M2" s="6" t="s">
        <v>17</v>
      </c>
      <c r="N2" s="19">
        <f>COUNTIF(L3:L37,"&gt;=629")</f>
        <v>3</v>
      </c>
      <c r="O2" s="19">
        <f>COUNTIF(L3:L37,"&gt;=592")</f>
        <v>7</v>
      </c>
      <c r="P2" s="19">
        <f>SUMPRODUCT(($C$3:$C$37&gt;=72)*($D$3:$D$37&gt;=72)*($E$3:$E$37&gt;=72)*($F$3:$F$37&gt;=60)*($G$3:$G$37&gt;=60)*($H$3:$H$37&gt;=42)*($I$3:$I$37&gt;=30)*($J$3:$J$37&gt;=18)*($K$3:$K$37&gt;=18))</f>
        <v>0</v>
      </c>
    </row>
    <row r="3" spans="1:16" ht="19.5" customHeight="1">
      <c r="A3" s="77">
        <v>1809016</v>
      </c>
      <c r="B3" s="78" t="s">
        <v>64</v>
      </c>
      <c r="C3" s="76">
        <v>88</v>
      </c>
      <c r="D3" s="76">
        <v>113</v>
      </c>
      <c r="E3" s="76">
        <v>112</v>
      </c>
      <c r="F3" s="76">
        <v>55</v>
      </c>
      <c r="G3" s="76">
        <v>46</v>
      </c>
      <c r="H3" s="76">
        <v>28</v>
      </c>
      <c r="I3" s="76">
        <v>30</v>
      </c>
      <c r="J3" s="76">
        <v>95</v>
      </c>
      <c r="K3" s="76">
        <v>96</v>
      </c>
      <c r="L3" s="13">
        <f aca="true" t="shared" si="0" ref="L3:L33">SUM(C3:K3)</f>
        <v>663</v>
      </c>
      <c r="M3" s="13">
        <v>1</v>
      </c>
      <c r="N3" s="13"/>
      <c r="O3" s="13"/>
      <c r="P3" s="9"/>
    </row>
    <row r="4" spans="1:16" ht="19.5" customHeight="1">
      <c r="A4" s="77">
        <v>1809013</v>
      </c>
      <c r="B4" s="78" t="s">
        <v>61</v>
      </c>
      <c r="C4" s="76">
        <v>93</v>
      </c>
      <c r="D4" s="76">
        <v>100</v>
      </c>
      <c r="E4" s="76">
        <v>104</v>
      </c>
      <c r="F4" s="76">
        <v>61</v>
      </c>
      <c r="G4" s="76">
        <v>47</v>
      </c>
      <c r="H4" s="76">
        <v>28</v>
      </c>
      <c r="I4" s="76">
        <v>28</v>
      </c>
      <c r="J4" s="76">
        <v>92</v>
      </c>
      <c r="K4" s="76">
        <v>80</v>
      </c>
      <c r="L4" s="13">
        <f t="shared" si="0"/>
        <v>633</v>
      </c>
      <c r="M4" s="13">
        <v>2</v>
      </c>
      <c r="N4" s="13"/>
      <c r="O4" s="13"/>
      <c r="P4" s="9"/>
    </row>
    <row r="5" spans="1:16" ht="19.5" customHeight="1">
      <c r="A5" s="77">
        <v>1809002</v>
      </c>
      <c r="B5" s="78" t="s">
        <v>50</v>
      </c>
      <c r="C5" s="76">
        <v>87</v>
      </c>
      <c r="D5" s="76">
        <v>98</v>
      </c>
      <c r="E5" s="76">
        <v>112</v>
      </c>
      <c r="F5" s="76">
        <v>65</v>
      </c>
      <c r="G5" s="76">
        <v>47</v>
      </c>
      <c r="H5" s="76">
        <v>28</v>
      </c>
      <c r="I5" s="76">
        <v>29</v>
      </c>
      <c r="J5" s="76">
        <v>85</v>
      </c>
      <c r="K5" s="76">
        <v>81</v>
      </c>
      <c r="L5" s="13">
        <f t="shared" si="0"/>
        <v>632</v>
      </c>
      <c r="M5" s="13">
        <v>3</v>
      </c>
      <c r="N5" s="13"/>
      <c r="O5" s="13"/>
      <c r="P5" s="9"/>
    </row>
    <row r="6" spans="1:16" ht="19.5" customHeight="1">
      <c r="A6" s="77">
        <v>1809007</v>
      </c>
      <c r="B6" s="78" t="s">
        <v>55</v>
      </c>
      <c r="C6" s="76">
        <v>89</v>
      </c>
      <c r="D6" s="76">
        <v>101</v>
      </c>
      <c r="E6" s="76">
        <v>93.5</v>
      </c>
      <c r="F6" s="76">
        <v>57</v>
      </c>
      <c r="G6" s="76">
        <v>45</v>
      </c>
      <c r="H6" s="76">
        <v>27</v>
      </c>
      <c r="I6" s="76">
        <v>27</v>
      </c>
      <c r="J6" s="76">
        <v>86</v>
      </c>
      <c r="K6" s="76">
        <v>92</v>
      </c>
      <c r="L6" s="13">
        <f t="shared" si="0"/>
        <v>617.5</v>
      </c>
      <c r="M6" s="13">
        <v>4</v>
      </c>
      <c r="N6" s="13"/>
      <c r="O6" s="13"/>
      <c r="P6" s="9"/>
    </row>
    <row r="7" spans="1:16" ht="19.5" customHeight="1">
      <c r="A7" s="77">
        <v>1809025</v>
      </c>
      <c r="B7" s="78" t="s">
        <v>72</v>
      </c>
      <c r="C7" s="76">
        <v>88</v>
      </c>
      <c r="D7" s="76">
        <v>101</v>
      </c>
      <c r="E7" s="76">
        <v>101</v>
      </c>
      <c r="F7" s="76">
        <v>64</v>
      </c>
      <c r="G7" s="76">
        <v>43</v>
      </c>
      <c r="H7" s="76">
        <v>22</v>
      </c>
      <c r="I7" s="76">
        <v>27</v>
      </c>
      <c r="J7" s="76">
        <v>91</v>
      </c>
      <c r="K7" s="76">
        <v>78</v>
      </c>
      <c r="L7" s="13">
        <f t="shared" si="0"/>
        <v>615</v>
      </c>
      <c r="M7" s="13">
        <v>5</v>
      </c>
      <c r="N7" s="13"/>
      <c r="O7" s="13"/>
      <c r="P7" s="9"/>
    </row>
    <row r="8" spans="1:16" ht="19.5" customHeight="1">
      <c r="A8" s="77">
        <v>1809006</v>
      </c>
      <c r="B8" s="78" t="s">
        <v>54</v>
      </c>
      <c r="C8" s="76">
        <v>96</v>
      </c>
      <c r="D8" s="76">
        <v>94</v>
      </c>
      <c r="E8" s="76">
        <v>102</v>
      </c>
      <c r="F8" s="76">
        <v>56</v>
      </c>
      <c r="G8" s="76">
        <v>44</v>
      </c>
      <c r="H8" s="76">
        <v>27</v>
      </c>
      <c r="I8" s="76">
        <v>25</v>
      </c>
      <c r="J8" s="76">
        <v>79</v>
      </c>
      <c r="K8" s="76">
        <v>85</v>
      </c>
      <c r="L8" s="13">
        <f t="shared" si="0"/>
        <v>608</v>
      </c>
      <c r="M8" s="13">
        <v>6</v>
      </c>
      <c r="N8" s="13"/>
      <c r="O8" s="13"/>
      <c r="P8" s="9"/>
    </row>
    <row r="9" spans="1:16" ht="19.5" customHeight="1">
      <c r="A9" s="77">
        <v>1809010</v>
      </c>
      <c r="B9" s="78" t="s">
        <v>58</v>
      </c>
      <c r="C9" s="76">
        <v>85</v>
      </c>
      <c r="D9" s="76">
        <v>94</v>
      </c>
      <c r="E9" s="76">
        <v>102</v>
      </c>
      <c r="F9" s="76">
        <v>59</v>
      </c>
      <c r="G9" s="76">
        <v>43</v>
      </c>
      <c r="H9" s="76">
        <v>21</v>
      </c>
      <c r="I9" s="76">
        <v>27</v>
      </c>
      <c r="J9" s="76">
        <v>82</v>
      </c>
      <c r="K9" s="76">
        <v>82</v>
      </c>
      <c r="L9" s="13">
        <f t="shared" si="0"/>
        <v>595</v>
      </c>
      <c r="M9" s="13">
        <v>7</v>
      </c>
      <c r="N9" s="13"/>
      <c r="O9" s="13"/>
      <c r="P9" s="9"/>
    </row>
    <row r="10" spans="1:16" ht="19.5" customHeight="1">
      <c r="A10" s="77">
        <v>1809017</v>
      </c>
      <c r="B10" s="78" t="s">
        <v>65</v>
      </c>
      <c r="C10" s="76">
        <v>90</v>
      </c>
      <c r="D10" s="76">
        <v>82</v>
      </c>
      <c r="E10" s="76">
        <v>109.5</v>
      </c>
      <c r="F10" s="76">
        <v>53</v>
      </c>
      <c r="G10" s="76">
        <v>40</v>
      </c>
      <c r="H10" s="76">
        <v>25</v>
      </c>
      <c r="I10" s="76">
        <v>26</v>
      </c>
      <c r="J10" s="76">
        <v>80</v>
      </c>
      <c r="K10" s="76">
        <v>79</v>
      </c>
      <c r="L10" s="13">
        <f t="shared" si="0"/>
        <v>584.5</v>
      </c>
      <c r="M10" s="13">
        <v>8</v>
      </c>
      <c r="N10" s="13"/>
      <c r="O10" s="13"/>
      <c r="P10" s="9"/>
    </row>
    <row r="11" spans="1:16" ht="19.5" customHeight="1">
      <c r="A11" s="77">
        <v>1809018</v>
      </c>
      <c r="B11" s="78" t="s">
        <v>66</v>
      </c>
      <c r="C11" s="76">
        <v>87</v>
      </c>
      <c r="D11" s="76">
        <v>79</v>
      </c>
      <c r="E11" s="76">
        <v>100.5</v>
      </c>
      <c r="F11" s="76">
        <v>51</v>
      </c>
      <c r="G11" s="76">
        <v>46</v>
      </c>
      <c r="H11" s="76">
        <v>23</v>
      </c>
      <c r="I11" s="76">
        <v>27</v>
      </c>
      <c r="J11" s="76">
        <v>72</v>
      </c>
      <c r="K11" s="76">
        <v>64</v>
      </c>
      <c r="L11" s="13">
        <f t="shared" si="0"/>
        <v>549.5</v>
      </c>
      <c r="M11" s="13">
        <v>9</v>
      </c>
      <c r="N11" s="13"/>
      <c r="O11" s="13"/>
      <c r="P11" s="9"/>
    </row>
    <row r="12" spans="1:16" ht="19.5" customHeight="1">
      <c r="A12" s="77">
        <v>1809028</v>
      </c>
      <c r="B12" s="78" t="s">
        <v>75</v>
      </c>
      <c r="C12" s="76">
        <v>89</v>
      </c>
      <c r="D12" s="76">
        <v>97</v>
      </c>
      <c r="E12" s="76">
        <v>59.5</v>
      </c>
      <c r="F12" s="76">
        <v>51</v>
      </c>
      <c r="G12" s="76">
        <v>44</v>
      </c>
      <c r="H12" s="76">
        <v>21</v>
      </c>
      <c r="I12" s="76">
        <v>25</v>
      </c>
      <c r="J12" s="76">
        <v>74</v>
      </c>
      <c r="K12" s="76">
        <v>80</v>
      </c>
      <c r="L12" s="13">
        <f t="shared" si="0"/>
        <v>540.5</v>
      </c>
      <c r="M12" s="13">
        <v>10</v>
      </c>
      <c r="N12" s="13"/>
      <c r="O12" s="13"/>
      <c r="P12" s="9"/>
    </row>
    <row r="13" spans="1:16" ht="19.5" customHeight="1">
      <c r="A13" s="77">
        <v>1809004</v>
      </c>
      <c r="B13" s="78" t="s">
        <v>52</v>
      </c>
      <c r="C13" s="76">
        <v>79</v>
      </c>
      <c r="D13" s="76">
        <v>94</v>
      </c>
      <c r="E13" s="76">
        <v>54</v>
      </c>
      <c r="F13" s="76">
        <v>50</v>
      </c>
      <c r="G13" s="76">
        <v>38</v>
      </c>
      <c r="H13" s="76">
        <v>22</v>
      </c>
      <c r="I13" s="76">
        <v>27</v>
      </c>
      <c r="J13" s="76">
        <v>85</v>
      </c>
      <c r="K13" s="76">
        <v>83</v>
      </c>
      <c r="L13" s="13">
        <f t="shared" si="0"/>
        <v>532</v>
      </c>
      <c r="M13" s="13">
        <v>11</v>
      </c>
      <c r="N13" s="13"/>
      <c r="O13" s="13"/>
      <c r="P13" s="9"/>
    </row>
    <row r="14" spans="1:16" ht="19.5" customHeight="1">
      <c r="A14" s="77">
        <v>1809031</v>
      </c>
      <c r="B14" s="78" t="s">
        <v>78</v>
      </c>
      <c r="C14" s="76">
        <v>80</v>
      </c>
      <c r="D14" s="76">
        <v>82</v>
      </c>
      <c r="E14" s="76">
        <v>76.5</v>
      </c>
      <c r="F14" s="76">
        <v>46</v>
      </c>
      <c r="G14" s="76">
        <v>41</v>
      </c>
      <c r="H14" s="76">
        <v>19</v>
      </c>
      <c r="I14" s="76">
        <v>24</v>
      </c>
      <c r="J14" s="76">
        <v>69</v>
      </c>
      <c r="K14" s="76">
        <v>71</v>
      </c>
      <c r="L14" s="13">
        <f t="shared" si="0"/>
        <v>508.5</v>
      </c>
      <c r="M14" s="13">
        <v>12</v>
      </c>
      <c r="N14" s="13"/>
      <c r="O14" s="13"/>
      <c r="P14" s="9"/>
    </row>
    <row r="15" spans="1:16" ht="19.5" customHeight="1">
      <c r="A15" s="77">
        <v>1809034</v>
      </c>
      <c r="B15" s="78" t="s">
        <v>81</v>
      </c>
      <c r="C15" s="76">
        <v>82</v>
      </c>
      <c r="D15" s="76">
        <v>73</v>
      </c>
      <c r="E15" s="76">
        <v>76.5</v>
      </c>
      <c r="F15" s="76">
        <v>54</v>
      </c>
      <c r="G15" s="76">
        <v>30</v>
      </c>
      <c r="H15" s="76">
        <v>21</v>
      </c>
      <c r="I15" s="76">
        <v>24</v>
      </c>
      <c r="J15" s="76">
        <v>66</v>
      </c>
      <c r="K15" s="76">
        <v>73</v>
      </c>
      <c r="L15" s="13">
        <f t="shared" si="0"/>
        <v>499.5</v>
      </c>
      <c r="M15" s="13">
        <v>13</v>
      </c>
      <c r="N15" s="13"/>
      <c r="O15" s="13"/>
      <c r="P15" s="9"/>
    </row>
    <row r="16" spans="1:16" ht="19.5" customHeight="1">
      <c r="A16" s="77">
        <v>1809015</v>
      </c>
      <c r="B16" s="78" t="s">
        <v>63</v>
      </c>
      <c r="C16" s="76">
        <v>87</v>
      </c>
      <c r="D16" s="76">
        <v>77</v>
      </c>
      <c r="E16" s="76">
        <v>91</v>
      </c>
      <c r="F16" s="76">
        <v>51</v>
      </c>
      <c r="G16" s="76">
        <v>35</v>
      </c>
      <c r="H16" s="76">
        <v>19</v>
      </c>
      <c r="I16" s="76">
        <v>19</v>
      </c>
      <c r="J16" s="76">
        <v>59</v>
      </c>
      <c r="K16" s="76">
        <v>55</v>
      </c>
      <c r="L16" s="13">
        <f t="shared" si="0"/>
        <v>493</v>
      </c>
      <c r="M16" s="13">
        <v>14</v>
      </c>
      <c r="N16" s="13"/>
      <c r="O16" s="13"/>
      <c r="P16" s="9"/>
    </row>
    <row r="17" spans="1:16" ht="19.5" customHeight="1">
      <c r="A17" s="77">
        <v>1809009</v>
      </c>
      <c r="B17" s="78" t="s">
        <v>57</v>
      </c>
      <c r="C17" s="76">
        <v>68</v>
      </c>
      <c r="D17" s="76">
        <v>82</v>
      </c>
      <c r="E17" s="76">
        <v>41</v>
      </c>
      <c r="F17" s="76">
        <v>45</v>
      </c>
      <c r="G17" s="76">
        <v>44</v>
      </c>
      <c r="H17" s="76">
        <v>25</v>
      </c>
      <c r="I17" s="76">
        <v>24</v>
      </c>
      <c r="J17" s="76">
        <v>82</v>
      </c>
      <c r="K17" s="76">
        <v>82</v>
      </c>
      <c r="L17" s="13">
        <f t="shared" si="0"/>
        <v>493</v>
      </c>
      <c r="M17" s="13">
        <v>15</v>
      </c>
      <c r="N17" s="13"/>
      <c r="O17" s="13"/>
      <c r="P17" s="9"/>
    </row>
    <row r="18" spans="1:16" ht="19.5" customHeight="1">
      <c r="A18" s="77">
        <v>1809033</v>
      </c>
      <c r="B18" s="78" t="s">
        <v>80</v>
      </c>
      <c r="C18" s="76">
        <v>74</v>
      </c>
      <c r="D18" s="76">
        <v>80</v>
      </c>
      <c r="E18" s="76">
        <v>59</v>
      </c>
      <c r="F18" s="76">
        <v>48</v>
      </c>
      <c r="G18" s="76">
        <v>39</v>
      </c>
      <c r="H18" s="76">
        <v>24</v>
      </c>
      <c r="I18" s="76">
        <v>20</v>
      </c>
      <c r="J18" s="76">
        <v>69</v>
      </c>
      <c r="K18" s="76">
        <v>77</v>
      </c>
      <c r="L18" s="13">
        <f t="shared" si="0"/>
        <v>490</v>
      </c>
      <c r="M18" s="13">
        <v>16</v>
      </c>
      <c r="N18" s="13"/>
      <c r="O18" s="13"/>
      <c r="P18" s="9"/>
    </row>
    <row r="19" spans="1:16" ht="19.5" customHeight="1">
      <c r="A19" s="77">
        <v>1809022</v>
      </c>
      <c r="B19" s="78" t="s">
        <v>52</v>
      </c>
      <c r="C19" s="76">
        <v>82</v>
      </c>
      <c r="D19" s="76">
        <v>83</v>
      </c>
      <c r="E19" s="76">
        <v>46.5</v>
      </c>
      <c r="F19" s="76">
        <v>51</v>
      </c>
      <c r="G19" s="76">
        <v>30</v>
      </c>
      <c r="H19" s="76">
        <v>20</v>
      </c>
      <c r="I19" s="76">
        <v>27</v>
      </c>
      <c r="J19" s="76">
        <v>73</v>
      </c>
      <c r="K19" s="76">
        <v>76</v>
      </c>
      <c r="L19" s="13">
        <f t="shared" si="0"/>
        <v>488.5</v>
      </c>
      <c r="M19" s="13">
        <v>17</v>
      </c>
      <c r="N19" s="13"/>
      <c r="O19" s="13"/>
      <c r="P19" s="9"/>
    </row>
    <row r="20" spans="1:16" ht="19.5" customHeight="1">
      <c r="A20" s="77">
        <v>1809003</v>
      </c>
      <c r="B20" s="78" t="s">
        <v>51</v>
      </c>
      <c r="C20" s="76">
        <v>69</v>
      </c>
      <c r="D20" s="76">
        <v>79</v>
      </c>
      <c r="E20" s="76">
        <v>33</v>
      </c>
      <c r="F20" s="76">
        <v>40</v>
      </c>
      <c r="G20" s="76">
        <v>39</v>
      </c>
      <c r="H20" s="76">
        <v>27</v>
      </c>
      <c r="I20" s="76">
        <v>29</v>
      </c>
      <c r="J20" s="76">
        <v>78</v>
      </c>
      <c r="K20" s="76">
        <v>77</v>
      </c>
      <c r="L20" s="13">
        <f t="shared" si="0"/>
        <v>471</v>
      </c>
      <c r="M20" s="13">
        <v>18</v>
      </c>
      <c r="N20" s="13"/>
      <c r="O20" s="13"/>
      <c r="P20" s="9"/>
    </row>
    <row r="21" spans="1:16" ht="19.5" customHeight="1">
      <c r="A21" s="77">
        <v>1809035</v>
      </c>
      <c r="B21" s="78" t="s">
        <v>82</v>
      </c>
      <c r="C21" s="76">
        <v>73</v>
      </c>
      <c r="D21" s="76">
        <v>71</v>
      </c>
      <c r="E21" s="76">
        <v>54</v>
      </c>
      <c r="F21" s="76">
        <v>49</v>
      </c>
      <c r="G21" s="76">
        <v>36</v>
      </c>
      <c r="H21" s="76">
        <v>17</v>
      </c>
      <c r="I21" s="76">
        <v>25</v>
      </c>
      <c r="J21" s="76">
        <v>64</v>
      </c>
      <c r="K21" s="76">
        <v>70</v>
      </c>
      <c r="L21" s="13">
        <f t="shared" si="0"/>
        <v>459</v>
      </c>
      <c r="M21" s="13">
        <v>19</v>
      </c>
      <c r="N21" s="13"/>
      <c r="O21" s="13"/>
      <c r="P21" s="9"/>
    </row>
    <row r="22" spans="1:16" ht="19.5" customHeight="1">
      <c r="A22" s="77">
        <v>1809011</v>
      </c>
      <c r="B22" s="78" t="s">
        <v>59</v>
      </c>
      <c r="C22" s="76">
        <v>76</v>
      </c>
      <c r="D22" s="76">
        <v>64</v>
      </c>
      <c r="E22" s="76">
        <v>76.5</v>
      </c>
      <c r="F22" s="76">
        <v>48</v>
      </c>
      <c r="G22" s="76">
        <v>36</v>
      </c>
      <c r="H22" s="76">
        <v>21</v>
      </c>
      <c r="I22" s="76">
        <v>20</v>
      </c>
      <c r="J22" s="76">
        <v>51</v>
      </c>
      <c r="K22" s="76">
        <v>66</v>
      </c>
      <c r="L22" s="13">
        <f t="shared" si="0"/>
        <v>458.5</v>
      </c>
      <c r="M22" s="13">
        <v>20</v>
      </c>
      <c r="N22" s="13"/>
      <c r="O22" s="13"/>
      <c r="P22" s="9"/>
    </row>
    <row r="23" spans="1:16" ht="19.5" customHeight="1">
      <c r="A23" s="77">
        <v>1809024</v>
      </c>
      <c r="B23" s="78" t="s">
        <v>71</v>
      </c>
      <c r="C23" s="76">
        <v>86</v>
      </c>
      <c r="D23" s="76">
        <v>66</v>
      </c>
      <c r="E23" s="76">
        <v>48.5</v>
      </c>
      <c r="F23" s="76">
        <v>52</v>
      </c>
      <c r="G23" s="76">
        <v>40</v>
      </c>
      <c r="H23" s="76">
        <v>23</v>
      </c>
      <c r="I23" s="76">
        <v>16</v>
      </c>
      <c r="J23" s="76">
        <v>65</v>
      </c>
      <c r="K23" s="76">
        <v>57</v>
      </c>
      <c r="L23" s="13">
        <f t="shared" si="0"/>
        <v>453.5</v>
      </c>
      <c r="M23" s="13">
        <v>21</v>
      </c>
      <c r="N23" s="13"/>
      <c r="O23" s="13"/>
      <c r="P23" s="9"/>
    </row>
    <row r="24" spans="1:16" ht="19.5" customHeight="1">
      <c r="A24" s="77">
        <v>1809029</v>
      </c>
      <c r="B24" s="78" t="s">
        <v>76</v>
      </c>
      <c r="C24" s="76">
        <v>84</v>
      </c>
      <c r="D24" s="76">
        <v>59</v>
      </c>
      <c r="E24" s="76">
        <v>93.5</v>
      </c>
      <c r="F24" s="76">
        <v>50</v>
      </c>
      <c r="G24" s="76">
        <v>20</v>
      </c>
      <c r="H24" s="76">
        <v>15</v>
      </c>
      <c r="I24" s="76">
        <v>22</v>
      </c>
      <c r="J24" s="76">
        <v>56</v>
      </c>
      <c r="K24" s="76">
        <v>53</v>
      </c>
      <c r="L24" s="13">
        <f t="shared" si="0"/>
        <v>452.5</v>
      </c>
      <c r="M24" s="13">
        <v>22</v>
      </c>
      <c r="N24" s="13"/>
      <c r="O24" s="13"/>
      <c r="P24" s="9"/>
    </row>
    <row r="25" spans="1:16" ht="19.5" customHeight="1">
      <c r="A25" s="77">
        <v>1809014</v>
      </c>
      <c r="B25" s="78" t="s">
        <v>62</v>
      </c>
      <c r="C25" s="76">
        <v>69</v>
      </c>
      <c r="D25" s="76">
        <v>64</v>
      </c>
      <c r="E25" s="76">
        <v>53</v>
      </c>
      <c r="F25" s="76">
        <v>46</v>
      </c>
      <c r="G25" s="76">
        <v>39</v>
      </c>
      <c r="H25" s="76">
        <v>21</v>
      </c>
      <c r="I25" s="76">
        <v>23</v>
      </c>
      <c r="J25" s="76">
        <v>70</v>
      </c>
      <c r="K25" s="76">
        <v>65</v>
      </c>
      <c r="L25" s="13">
        <f t="shared" si="0"/>
        <v>450</v>
      </c>
      <c r="M25" s="13">
        <v>23</v>
      </c>
      <c r="N25" s="13"/>
      <c r="O25" s="13"/>
      <c r="P25" s="9"/>
    </row>
    <row r="26" spans="1:16" ht="19.5" customHeight="1">
      <c r="A26" s="77">
        <v>1809030</v>
      </c>
      <c r="B26" s="78" t="s">
        <v>77</v>
      </c>
      <c r="C26" s="76">
        <v>83</v>
      </c>
      <c r="D26" s="76">
        <v>60</v>
      </c>
      <c r="E26" s="76">
        <v>51</v>
      </c>
      <c r="F26" s="76">
        <v>54</v>
      </c>
      <c r="G26" s="76">
        <v>36</v>
      </c>
      <c r="H26" s="76">
        <v>18</v>
      </c>
      <c r="I26" s="76">
        <v>24</v>
      </c>
      <c r="J26" s="76">
        <v>59</v>
      </c>
      <c r="K26" s="76">
        <v>63</v>
      </c>
      <c r="L26" s="13">
        <f t="shared" si="0"/>
        <v>448</v>
      </c>
      <c r="M26" s="13">
        <v>24</v>
      </c>
      <c r="N26" s="13"/>
      <c r="O26" s="13"/>
      <c r="P26" s="9"/>
    </row>
    <row r="27" spans="1:16" ht="19.5" customHeight="1">
      <c r="A27" s="77">
        <v>1809008</v>
      </c>
      <c r="B27" s="78" t="s">
        <v>56</v>
      </c>
      <c r="C27" s="76">
        <v>74</v>
      </c>
      <c r="D27" s="76">
        <v>58</v>
      </c>
      <c r="E27" s="76">
        <v>88</v>
      </c>
      <c r="F27" s="76">
        <v>55</v>
      </c>
      <c r="G27" s="76">
        <v>31</v>
      </c>
      <c r="H27" s="76">
        <v>13</v>
      </c>
      <c r="I27" s="76">
        <v>18</v>
      </c>
      <c r="J27" s="76">
        <v>44</v>
      </c>
      <c r="K27" s="76">
        <v>50</v>
      </c>
      <c r="L27" s="13">
        <f t="shared" si="0"/>
        <v>431</v>
      </c>
      <c r="M27" s="13">
        <v>25</v>
      </c>
      <c r="N27" s="13"/>
      <c r="O27" s="13"/>
      <c r="P27" s="9"/>
    </row>
    <row r="28" spans="1:16" ht="19.5" customHeight="1">
      <c r="A28" s="77">
        <v>1809032</v>
      </c>
      <c r="B28" s="78" t="s">
        <v>79</v>
      </c>
      <c r="C28" s="76">
        <v>74</v>
      </c>
      <c r="D28" s="76">
        <v>50</v>
      </c>
      <c r="E28" s="76">
        <v>94.5</v>
      </c>
      <c r="F28" s="76">
        <v>51</v>
      </c>
      <c r="G28" s="76">
        <v>31</v>
      </c>
      <c r="H28" s="76">
        <v>19</v>
      </c>
      <c r="I28" s="76">
        <v>15</v>
      </c>
      <c r="J28" s="76">
        <v>48</v>
      </c>
      <c r="K28" s="76">
        <v>48</v>
      </c>
      <c r="L28" s="13">
        <f t="shared" si="0"/>
        <v>430.5</v>
      </c>
      <c r="M28" s="13">
        <v>26</v>
      </c>
      <c r="N28" s="13"/>
      <c r="O28" s="13"/>
      <c r="P28" s="9"/>
    </row>
    <row r="29" spans="1:16" ht="19.5" customHeight="1">
      <c r="A29" s="77">
        <v>1809021</v>
      </c>
      <c r="B29" s="78" t="s">
        <v>69</v>
      </c>
      <c r="C29" s="76">
        <v>77</v>
      </c>
      <c r="D29" s="76">
        <v>48</v>
      </c>
      <c r="E29" s="76">
        <v>75.5</v>
      </c>
      <c r="F29" s="76">
        <v>50</v>
      </c>
      <c r="G29" s="76">
        <v>20</v>
      </c>
      <c r="H29" s="76">
        <v>14</v>
      </c>
      <c r="I29" s="76">
        <v>23</v>
      </c>
      <c r="J29" s="76">
        <v>51</v>
      </c>
      <c r="K29" s="76">
        <v>62</v>
      </c>
      <c r="L29" s="13">
        <f t="shared" si="0"/>
        <v>420.5</v>
      </c>
      <c r="M29" s="13">
        <v>27</v>
      </c>
      <c r="N29" s="13"/>
      <c r="O29" s="13"/>
      <c r="P29" s="9"/>
    </row>
    <row r="30" spans="1:16" ht="19.5" customHeight="1">
      <c r="A30" s="77">
        <v>1809012</v>
      </c>
      <c r="B30" s="78" t="s">
        <v>60</v>
      </c>
      <c r="C30" s="76">
        <v>72</v>
      </c>
      <c r="D30" s="76">
        <v>75</v>
      </c>
      <c r="E30" s="76">
        <v>31.5</v>
      </c>
      <c r="F30" s="76">
        <v>47</v>
      </c>
      <c r="G30" s="76">
        <v>29</v>
      </c>
      <c r="H30" s="76">
        <v>21</v>
      </c>
      <c r="I30" s="76">
        <v>25</v>
      </c>
      <c r="J30" s="76">
        <v>44</v>
      </c>
      <c r="K30" s="76">
        <v>65</v>
      </c>
      <c r="L30" s="13">
        <f t="shared" si="0"/>
        <v>409.5</v>
      </c>
      <c r="M30" s="13">
        <v>28</v>
      </c>
      <c r="N30" s="13"/>
      <c r="O30" s="13"/>
      <c r="P30" s="9"/>
    </row>
    <row r="31" spans="1:16" ht="19.5" customHeight="1">
      <c r="A31" s="77">
        <v>1809019</v>
      </c>
      <c r="B31" s="78" t="s">
        <v>67</v>
      </c>
      <c r="C31" s="76">
        <v>75</v>
      </c>
      <c r="D31" s="76">
        <v>66</v>
      </c>
      <c r="E31" s="76">
        <v>33</v>
      </c>
      <c r="F31" s="76">
        <v>53</v>
      </c>
      <c r="G31" s="76">
        <v>34</v>
      </c>
      <c r="H31" s="76">
        <v>10</v>
      </c>
      <c r="I31" s="76">
        <v>20</v>
      </c>
      <c r="J31" s="76">
        <v>53</v>
      </c>
      <c r="K31" s="76">
        <v>59</v>
      </c>
      <c r="L31" s="13">
        <f t="shared" si="0"/>
        <v>403</v>
      </c>
      <c r="M31" s="13">
        <v>29</v>
      </c>
      <c r="N31" s="13"/>
      <c r="O31" s="13"/>
      <c r="P31" s="9"/>
    </row>
    <row r="32" spans="1:16" ht="19.5" customHeight="1">
      <c r="A32" s="77">
        <v>1809026</v>
      </c>
      <c r="B32" s="78" t="s">
        <v>73</v>
      </c>
      <c r="C32" s="76">
        <v>73</v>
      </c>
      <c r="D32" s="76">
        <v>42</v>
      </c>
      <c r="E32" s="76">
        <v>47.5</v>
      </c>
      <c r="F32" s="76">
        <v>46</v>
      </c>
      <c r="G32" s="76">
        <v>37</v>
      </c>
      <c r="H32" s="76">
        <v>19</v>
      </c>
      <c r="I32" s="76">
        <v>22</v>
      </c>
      <c r="J32" s="76">
        <v>53</v>
      </c>
      <c r="K32" s="76">
        <v>60</v>
      </c>
      <c r="L32" s="13">
        <f t="shared" si="0"/>
        <v>399.5</v>
      </c>
      <c r="M32" s="13">
        <v>30</v>
      </c>
      <c r="N32" s="13"/>
      <c r="O32" s="13"/>
      <c r="P32" s="9"/>
    </row>
    <row r="33" spans="1:16" ht="19.5" customHeight="1">
      <c r="A33" s="77">
        <v>1809023</v>
      </c>
      <c r="B33" s="78" t="s">
        <v>70</v>
      </c>
      <c r="C33" s="76">
        <v>81</v>
      </c>
      <c r="D33" s="76">
        <v>32</v>
      </c>
      <c r="E33" s="76">
        <v>61.5</v>
      </c>
      <c r="F33" s="76">
        <v>43</v>
      </c>
      <c r="G33" s="76">
        <v>37</v>
      </c>
      <c r="H33" s="76">
        <v>20</v>
      </c>
      <c r="I33" s="76">
        <v>20</v>
      </c>
      <c r="J33" s="76">
        <v>44</v>
      </c>
      <c r="K33" s="76">
        <v>52</v>
      </c>
      <c r="L33" s="13">
        <f t="shared" si="0"/>
        <v>390.5</v>
      </c>
      <c r="M33" s="13">
        <v>31</v>
      </c>
      <c r="N33" s="13"/>
      <c r="O33" s="13"/>
      <c r="P33" s="9"/>
    </row>
    <row r="34" spans="1:16" ht="19.5" customHeight="1">
      <c r="A34" s="77">
        <v>1809027</v>
      </c>
      <c r="B34" s="78" t="s">
        <v>74</v>
      </c>
      <c r="C34" s="76">
        <v>70</v>
      </c>
      <c r="D34" s="76">
        <v>59</v>
      </c>
      <c r="E34" s="76">
        <v>51</v>
      </c>
      <c r="F34" s="76">
        <v>48</v>
      </c>
      <c r="G34" s="76">
        <v>30</v>
      </c>
      <c r="H34" s="76">
        <v>18</v>
      </c>
      <c r="I34" s="76">
        <v>19</v>
      </c>
      <c r="J34" s="76">
        <v>44</v>
      </c>
      <c r="K34" s="76">
        <v>49</v>
      </c>
      <c r="L34" s="13">
        <f>SUM(C34:K34)</f>
        <v>388</v>
      </c>
      <c r="M34" s="13">
        <v>32</v>
      </c>
      <c r="N34" s="13"/>
      <c r="O34" s="13"/>
      <c r="P34" s="9"/>
    </row>
    <row r="35" spans="1:16" ht="19.5" customHeight="1">
      <c r="A35" s="77">
        <v>1809020</v>
      </c>
      <c r="B35" s="78" t="s">
        <v>68</v>
      </c>
      <c r="C35" s="76">
        <v>70</v>
      </c>
      <c r="D35" s="76">
        <v>34</v>
      </c>
      <c r="E35" s="76">
        <v>53</v>
      </c>
      <c r="F35" s="76">
        <v>45</v>
      </c>
      <c r="G35" s="76">
        <v>36</v>
      </c>
      <c r="H35" s="76">
        <v>18</v>
      </c>
      <c r="I35" s="76">
        <v>18</v>
      </c>
      <c r="J35" s="76">
        <v>33</v>
      </c>
      <c r="K35" s="76">
        <v>55</v>
      </c>
      <c r="L35" s="13">
        <f>SUM(C35:K35)</f>
        <v>362</v>
      </c>
      <c r="M35" s="13">
        <v>33</v>
      </c>
      <c r="N35" s="13"/>
      <c r="O35" s="13"/>
      <c r="P35" s="9"/>
    </row>
    <row r="36" spans="1:16" ht="19.5" customHeight="1">
      <c r="A36" s="77">
        <v>1809001</v>
      </c>
      <c r="B36" s="78" t="s">
        <v>49</v>
      </c>
      <c r="C36" s="76">
        <v>63</v>
      </c>
      <c r="D36" s="76">
        <v>34</v>
      </c>
      <c r="E36" s="76">
        <v>47</v>
      </c>
      <c r="F36" s="76">
        <v>40</v>
      </c>
      <c r="G36" s="76">
        <v>37</v>
      </c>
      <c r="H36" s="76">
        <v>22</v>
      </c>
      <c r="I36" s="76">
        <v>12</v>
      </c>
      <c r="J36" s="76">
        <v>52</v>
      </c>
      <c r="K36" s="76">
        <v>51</v>
      </c>
      <c r="L36" s="13">
        <f>SUM(C36:K36)</f>
        <v>358</v>
      </c>
      <c r="M36" s="13">
        <v>34</v>
      </c>
      <c r="N36" s="13"/>
      <c r="O36" s="13"/>
      <c r="P36" s="9"/>
    </row>
    <row r="37" spans="1:16" ht="19.5" customHeight="1">
      <c r="A37" s="77">
        <v>1809005</v>
      </c>
      <c r="B37" s="78" t="s">
        <v>53</v>
      </c>
      <c r="C37" s="76">
        <v>66</v>
      </c>
      <c r="D37" s="76">
        <v>37</v>
      </c>
      <c r="E37" s="76">
        <v>42.5</v>
      </c>
      <c r="F37" s="76">
        <v>46</v>
      </c>
      <c r="G37" s="76">
        <v>36</v>
      </c>
      <c r="H37" s="76">
        <v>18</v>
      </c>
      <c r="I37" s="76">
        <v>15</v>
      </c>
      <c r="J37" s="76">
        <v>40</v>
      </c>
      <c r="K37" s="76">
        <v>51</v>
      </c>
      <c r="L37" s="13">
        <f>SUM(C37:K37)</f>
        <v>351.5</v>
      </c>
      <c r="M37" s="13">
        <v>35</v>
      </c>
      <c r="N37" s="13"/>
      <c r="O37" s="13"/>
      <c r="P37" s="9"/>
    </row>
    <row r="38" spans="1:16" ht="24" customHeight="1">
      <c r="A38" s="95" t="s">
        <v>18</v>
      </c>
      <c r="B38" s="95"/>
      <c r="C38" s="13">
        <f>COUNTA(B3:B37)</f>
        <v>35</v>
      </c>
      <c r="D38" s="13">
        <f>COUNTA(B3:B37)</f>
        <v>35</v>
      </c>
      <c r="E38" s="13">
        <f>COUNTA(B3:B37)</f>
        <v>35</v>
      </c>
      <c r="F38" s="13">
        <f>COUNTA(B3:B37)</f>
        <v>35</v>
      </c>
      <c r="G38" s="13">
        <f>COUNTA(B3:B37)</f>
        <v>35</v>
      </c>
      <c r="H38" s="13">
        <f>COUNTA(B3:B37)</f>
        <v>35</v>
      </c>
      <c r="I38" s="13">
        <f>COUNTA(B3:B37)</f>
        <v>35</v>
      </c>
      <c r="J38" s="13">
        <f>COUNTA(B3:B37)</f>
        <v>35</v>
      </c>
      <c r="K38" s="13">
        <f>COUNTA(B3:B37)</f>
        <v>35</v>
      </c>
      <c r="L38" s="13">
        <f>COUNTA(B3:B37)</f>
        <v>35</v>
      </c>
      <c r="M38" s="22"/>
      <c r="N38" s="22"/>
      <c r="O38" s="22"/>
      <c r="P38" s="22"/>
    </row>
    <row r="39" spans="1:16" ht="24" customHeight="1">
      <c r="A39" s="91" t="s">
        <v>19</v>
      </c>
      <c r="B39" s="91"/>
      <c r="C39" s="21">
        <f aca="true" t="shared" si="1" ref="C39:K39">SUM(C3:C37)</f>
        <v>2779</v>
      </c>
      <c r="D39" s="21">
        <f t="shared" si="1"/>
        <v>2528</v>
      </c>
      <c r="E39" s="21">
        <f t="shared" si="1"/>
        <v>2475</v>
      </c>
      <c r="F39" s="21">
        <f t="shared" si="1"/>
        <v>1780</v>
      </c>
      <c r="G39" s="21">
        <f t="shared" si="1"/>
        <v>1306</v>
      </c>
      <c r="H39" s="21">
        <f t="shared" si="1"/>
        <v>734</v>
      </c>
      <c r="I39" s="21">
        <f t="shared" si="1"/>
        <v>802</v>
      </c>
      <c r="J39" s="21">
        <f t="shared" si="1"/>
        <v>2288</v>
      </c>
      <c r="K39" s="21">
        <f t="shared" si="1"/>
        <v>2387</v>
      </c>
      <c r="L39" s="13">
        <f>SUM(L3:L38)</f>
        <v>17114</v>
      </c>
      <c r="M39" s="22"/>
      <c r="N39" s="22"/>
      <c r="O39" s="22"/>
      <c r="P39" s="22"/>
    </row>
    <row r="40" spans="1:16" ht="24" customHeight="1">
      <c r="A40" s="91" t="s">
        <v>20</v>
      </c>
      <c r="B40" s="91"/>
      <c r="C40" s="13">
        <f aca="true" t="shared" si="2" ref="C40:L40">AVERAGE(C3:C37)</f>
        <v>79.4</v>
      </c>
      <c r="D40" s="13">
        <f t="shared" si="2"/>
        <v>72.22857142857143</v>
      </c>
      <c r="E40" s="13">
        <f t="shared" si="2"/>
        <v>70.71428571428571</v>
      </c>
      <c r="F40" s="13">
        <f t="shared" si="2"/>
        <v>50.857142857142854</v>
      </c>
      <c r="G40" s="13">
        <f t="shared" si="2"/>
        <v>37.31428571428572</v>
      </c>
      <c r="H40" s="13">
        <f t="shared" si="2"/>
        <v>20.97142857142857</v>
      </c>
      <c r="I40" s="13">
        <f t="shared" si="2"/>
        <v>22.914285714285715</v>
      </c>
      <c r="J40" s="13">
        <f t="shared" si="2"/>
        <v>65.37142857142857</v>
      </c>
      <c r="K40" s="13">
        <f t="shared" si="2"/>
        <v>68.2</v>
      </c>
      <c r="L40" s="13">
        <f t="shared" si="2"/>
        <v>487.9714285714286</v>
      </c>
      <c r="M40" s="22"/>
      <c r="N40" s="22"/>
      <c r="O40" s="22"/>
      <c r="P40" s="22"/>
    </row>
    <row r="41" spans="1:16" ht="24" customHeight="1">
      <c r="A41" s="91" t="s">
        <v>21</v>
      </c>
      <c r="B41" s="91"/>
      <c r="C41" s="13">
        <f>COUNTIF(C3:C37,"&gt;=72")</f>
        <v>28</v>
      </c>
      <c r="D41" s="13">
        <f>COUNTIF(D3:D37,"&gt;=72")</f>
        <v>19</v>
      </c>
      <c r="E41" s="13">
        <f>COUNTIF(E3:E37,"&gt;=72")</f>
        <v>17</v>
      </c>
      <c r="F41" s="13">
        <f>COUNTIF(F3:F37,"&gt;=42")</f>
        <v>33</v>
      </c>
      <c r="G41" s="13">
        <f>COUNTIF(G3:G37,"&gt;=30")</f>
        <v>32</v>
      </c>
      <c r="H41" s="13">
        <f>COUNTIF(H3:H37,"&gt;=18")</f>
        <v>30</v>
      </c>
      <c r="I41" s="13">
        <f>COUNTIF(I3:I37,"&gt;=18")</f>
        <v>31</v>
      </c>
      <c r="J41" s="13">
        <f>COUNTIF(J3:J37,"&gt;=60")</f>
        <v>20</v>
      </c>
      <c r="K41" s="13">
        <f>COUNTIF(K3:K37,"&gt;=60")</f>
        <v>24</v>
      </c>
      <c r="L41" s="22"/>
      <c r="M41" s="22"/>
      <c r="N41" s="22"/>
      <c r="O41" s="22"/>
      <c r="P41" s="22"/>
    </row>
    <row r="42" spans="1:16" ht="24" customHeight="1">
      <c r="A42" s="91" t="s">
        <v>22</v>
      </c>
      <c r="B42" s="91"/>
      <c r="C42" s="13">
        <f aca="true" t="shared" si="3" ref="C42:K42">C41/COUNT(C3:C37)</f>
        <v>0.8</v>
      </c>
      <c r="D42" s="13">
        <f t="shared" si="3"/>
        <v>0.5428571428571428</v>
      </c>
      <c r="E42" s="13">
        <f t="shared" si="3"/>
        <v>0.4857142857142857</v>
      </c>
      <c r="F42" s="13">
        <f t="shared" si="3"/>
        <v>0.9428571428571428</v>
      </c>
      <c r="G42" s="13">
        <f t="shared" si="3"/>
        <v>0.9142857142857143</v>
      </c>
      <c r="H42" s="13">
        <f t="shared" si="3"/>
        <v>0.8571428571428571</v>
      </c>
      <c r="I42" s="13">
        <f t="shared" si="3"/>
        <v>0.8857142857142857</v>
      </c>
      <c r="J42" s="13">
        <f t="shared" si="3"/>
        <v>0.5714285714285714</v>
      </c>
      <c r="K42" s="13">
        <f t="shared" si="3"/>
        <v>0.6857142857142857</v>
      </c>
      <c r="L42" s="22"/>
      <c r="M42" s="22"/>
      <c r="N42" s="22"/>
      <c r="O42" s="22"/>
      <c r="P42" s="22"/>
    </row>
    <row r="43" spans="1:16" ht="24" customHeight="1">
      <c r="A43" s="91" t="s">
        <v>23</v>
      </c>
      <c r="B43" s="91"/>
      <c r="C43" s="13">
        <f>COUNTIF(C3:C37,"&gt;=96")</f>
        <v>1</v>
      </c>
      <c r="D43" s="13">
        <f>COUNTIF(D3:D37,"&gt;=96")</f>
        <v>6</v>
      </c>
      <c r="E43" s="13">
        <f>COUNTIF(E3:E37,"&gt;=96")</f>
        <v>8</v>
      </c>
      <c r="F43" s="13">
        <f>COUNTIF(F3:F37,"&gt;=56")</f>
        <v>6</v>
      </c>
      <c r="G43" s="13">
        <f>COUNTIF(G3:G37,"&gt;=40")</f>
        <v>13</v>
      </c>
      <c r="H43" s="13">
        <f>COUNTIF(H3:H37,"&gt;=24")</f>
        <v>9</v>
      </c>
      <c r="I43" s="13">
        <f>COUNTIF(I3:I37,"&gt;=24")</f>
        <v>19</v>
      </c>
      <c r="J43" s="13">
        <f>COUNTIF(J3:J37,"&gt;=80")</f>
        <v>9</v>
      </c>
      <c r="K43" s="13">
        <f>COUNTIF(K3:K37,"&gt;=80")</f>
        <v>9</v>
      </c>
      <c r="L43" s="22"/>
      <c r="M43" s="22"/>
      <c r="N43" s="22"/>
      <c r="O43" s="22"/>
      <c r="P43" s="22"/>
    </row>
    <row r="44" spans="1:16" ht="24" customHeight="1">
      <c r="A44" s="91" t="s">
        <v>24</v>
      </c>
      <c r="B44" s="91"/>
      <c r="C44" s="13">
        <f aca="true" t="shared" si="4" ref="C44:K44">C43/COUNT(C3:C37)</f>
        <v>0.02857142857142857</v>
      </c>
      <c r="D44" s="13">
        <f t="shared" si="4"/>
        <v>0.17142857142857143</v>
      </c>
      <c r="E44" s="13">
        <f t="shared" si="4"/>
        <v>0.22857142857142856</v>
      </c>
      <c r="F44" s="13">
        <f t="shared" si="4"/>
        <v>0.17142857142857143</v>
      </c>
      <c r="G44" s="13">
        <f t="shared" si="4"/>
        <v>0.37142857142857144</v>
      </c>
      <c r="H44" s="13">
        <f t="shared" si="4"/>
        <v>0.2571428571428571</v>
      </c>
      <c r="I44" s="13">
        <f t="shared" si="4"/>
        <v>0.5428571428571428</v>
      </c>
      <c r="J44" s="13">
        <f t="shared" si="4"/>
        <v>0.2571428571428571</v>
      </c>
      <c r="K44" s="13">
        <f t="shared" si="4"/>
        <v>0.2571428571428571</v>
      </c>
      <c r="L44" s="22"/>
      <c r="M44" s="22"/>
      <c r="N44" s="22"/>
      <c r="O44" s="22"/>
      <c r="P44" s="22"/>
    </row>
    <row r="45" spans="1:16" ht="24" customHeight="1">
      <c r="A45" s="88" t="s">
        <v>25</v>
      </c>
      <c r="B45" s="88"/>
      <c r="C45" s="13">
        <f>COUNTIF(C3:C37,"&gt;=100")-COUNTIF(C3:C37,"&gt;=120")</f>
        <v>0</v>
      </c>
      <c r="D45" s="13">
        <f>COUNTIF(D3:D37,"&gt;=100")-COUNTIF(D3:D37,"&gt;=120")</f>
        <v>4</v>
      </c>
      <c r="E45" s="13">
        <f>COUNTIF(E3:E37,"&gt;=100")-COUNTIF(E3:E37,"&gt;=120")</f>
        <v>8</v>
      </c>
      <c r="F45" s="13">
        <f>COUNTIF(F3:F37,"&gt;=100")-COUNTIF(F3:F37,"&gt;=120")</f>
        <v>0</v>
      </c>
      <c r="G45" s="13">
        <f>COUNTIF(G3:G37,"&gt;=100")-COUNTIF(G3:G37,"&gt;=120")</f>
        <v>0</v>
      </c>
      <c r="H45" s="22"/>
      <c r="I45" s="22"/>
      <c r="J45" s="22"/>
      <c r="K45" s="22"/>
      <c r="L45" s="22"/>
      <c r="M45" s="22"/>
      <c r="N45" s="22"/>
      <c r="O45" s="22"/>
      <c r="P45" s="22"/>
    </row>
    <row r="46" spans="1:16" ht="24" customHeight="1">
      <c r="A46" s="88" t="s">
        <v>26</v>
      </c>
      <c r="B46" s="88"/>
      <c r="C46" s="13">
        <f>COUNTIF(C3:C37,"&gt;=90")-COUNTIF(C3:C37,"&gt;=100")</f>
        <v>3</v>
      </c>
      <c r="D46" s="13">
        <f>COUNTIF(D3:D37,"&gt;=90")-COUNTIF(D3:D37,"&gt;=100")</f>
        <v>5</v>
      </c>
      <c r="E46" s="13">
        <f>COUNTIF(E3:E37,"&gt;=90")-COUNTIF(E3:E37,"&gt;=100")</f>
        <v>4</v>
      </c>
      <c r="F46" s="13">
        <f>COUNTIF(F3:F37,"&gt;=90")-COUNTIF(F3:F37,"&gt;=100")</f>
        <v>0</v>
      </c>
      <c r="G46" s="13">
        <f>COUNTIF(G3:G37,"&gt;=90")-COUNTIF(G3:G37,"&gt;=100")</f>
        <v>0</v>
      </c>
      <c r="H46" s="22"/>
      <c r="I46" s="22"/>
      <c r="J46" s="22"/>
      <c r="K46" s="22"/>
      <c r="L46" s="22"/>
      <c r="M46" s="22"/>
      <c r="N46" s="22"/>
      <c r="O46" s="22"/>
      <c r="P46" s="22"/>
    </row>
    <row r="47" spans="1:16" ht="24" customHeight="1">
      <c r="A47" s="88" t="s">
        <v>27</v>
      </c>
      <c r="B47" s="88"/>
      <c r="C47" s="13">
        <f>COUNTIF(C3:C37,"&gt;=80")-COUNTIF(C3:C37,"&gt;=90")</f>
        <v>15</v>
      </c>
      <c r="D47" s="13">
        <f>COUNTIF(D3:D37,"&gt;=80")-COUNTIF(D3:D37,"&gt;=90")</f>
        <v>5</v>
      </c>
      <c r="E47" s="13">
        <f>COUNTIF(E3:E37,"&gt;=80")-COUNTIF(E3:E37,"&gt;=90")</f>
        <v>1</v>
      </c>
      <c r="F47" s="13">
        <f>COUNTIF(F3:F37,"&gt;=80")-COUNTIF(F3:F37,"&gt;=90")</f>
        <v>0</v>
      </c>
      <c r="G47" s="13">
        <f>COUNTIF(G3:G37,"&gt;=80")-COUNTIF(G3:G37,"&gt;=90")</f>
        <v>0</v>
      </c>
      <c r="H47" s="22"/>
      <c r="I47" s="22"/>
      <c r="J47" s="22"/>
      <c r="K47" s="22"/>
      <c r="L47" s="22"/>
      <c r="M47" s="22"/>
      <c r="N47" s="22"/>
      <c r="O47" s="22"/>
      <c r="P47" s="22"/>
    </row>
    <row r="48" spans="1:16" ht="24" customHeight="1">
      <c r="A48" s="88" t="s">
        <v>28</v>
      </c>
      <c r="B48" s="88"/>
      <c r="C48" s="13">
        <f>COUNTIF(C3:C37,"&gt;=70")-COUNTIF(C3:C37,"&gt;=80")</f>
        <v>12</v>
      </c>
      <c r="D48" s="13">
        <f>COUNTIF(D3:D37,"&gt;=70")-COUNTIF(D3:D37,"&gt;=80")</f>
        <v>6</v>
      </c>
      <c r="E48" s="13">
        <f>COUNTIF(E3:E37,"&gt;=70")-COUNTIF(E3:E37,"&gt;=80")</f>
        <v>4</v>
      </c>
      <c r="F48" s="13">
        <f>COUNTIF(F3:F37,"&gt;=70")-COUNTIF(F3:F37,"&gt;=80")</f>
        <v>0</v>
      </c>
      <c r="G48" s="13">
        <f>COUNTIF(G3:G37,"&gt;=70")-COUNTIF(G3:G37,"&gt;=80")</f>
        <v>0</v>
      </c>
      <c r="H48" s="22"/>
      <c r="I48" s="22"/>
      <c r="J48" s="22"/>
      <c r="K48" s="22"/>
      <c r="L48" s="22"/>
      <c r="M48" s="22"/>
      <c r="N48" s="22"/>
      <c r="O48" s="22"/>
      <c r="P48" s="22"/>
    </row>
    <row r="49" spans="1:16" ht="24" customHeight="1">
      <c r="A49" s="87" t="s">
        <v>29</v>
      </c>
      <c r="B49" s="87"/>
      <c r="C49" s="13">
        <f>COUNTIF(C3:C37,"&gt;=60")-COUNTIF(C3:C37,"&gt;=70")</f>
        <v>5</v>
      </c>
      <c r="D49" s="13">
        <f>COUNTIF(D3:D37,"&gt;=60")-COUNTIF(D3:D37,"&gt;=70")</f>
        <v>5</v>
      </c>
      <c r="E49" s="13">
        <f>COUNTIF(E3:E37,"&gt;=60")-COUNTIF(E3:E37,"&gt;=70")</f>
        <v>1</v>
      </c>
      <c r="F49" s="13">
        <f>COUNTIF(F3:F37,"&gt;=60")-COUNTIF(F3:F37,"&gt;=70")</f>
        <v>3</v>
      </c>
      <c r="G49" s="13">
        <f>COUNTIF(G3:G37,"&gt;=60")-COUNTIF(G3:G37,"&gt;=70")</f>
        <v>0</v>
      </c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24" customHeight="1">
      <c r="A50" s="88" t="s">
        <v>30</v>
      </c>
      <c r="B50" s="88"/>
      <c r="C50" s="13">
        <f>COUNTIF(C3:C37,"&gt;=50")-COUNTIF(C3:C37,"&gt;=60")</f>
        <v>0</v>
      </c>
      <c r="D50" s="13">
        <f>COUNTIF(D3:D37,"&gt;=50")-COUNTIF(D3:D37,"&gt;=60")</f>
        <v>4</v>
      </c>
      <c r="E50" s="13">
        <f>COUNTIF(E3:E37,"&gt;=50")-COUNTIF(E3:E37,"&gt;=60")</f>
        <v>8</v>
      </c>
      <c r="F50" s="13">
        <f>COUNTIF(F3:F37,"&gt;=50")-COUNTIF(F3:F37,"&gt;=60")</f>
        <v>18</v>
      </c>
      <c r="G50" s="13">
        <f>COUNTIF(G3:G37,"&gt;=50")-COUNTIF(G3:G37,"&gt;=60")</f>
        <v>0</v>
      </c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24" customHeight="1">
      <c r="A51" s="88" t="s">
        <v>31</v>
      </c>
      <c r="B51" s="88"/>
      <c r="C51" s="13">
        <f>COUNTIF(C3:C37,"&gt;=40")-COUNTIF(C3:C37,"&gt;=50")</f>
        <v>0</v>
      </c>
      <c r="D51" s="13">
        <f>COUNTIF(D3:D37,"&gt;=40")-COUNTIF(D3:D37,"&gt;=50")</f>
        <v>2</v>
      </c>
      <c r="E51" s="13">
        <f>COUNTIF(E3:E37,"&gt;=40")-COUNTIF(E3:E37,"&gt;=50")</f>
        <v>6</v>
      </c>
      <c r="F51" s="13">
        <f>COUNTIF(F3:F37,"&gt;=40")-COUNTIF(F3:F37,"&gt;=50")</f>
        <v>14</v>
      </c>
      <c r="G51" s="13">
        <f>COUNTIF(G3:G37,"&gt;=40")-COUNTIF(G3:G37,"&gt;=50")</f>
        <v>13</v>
      </c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24" customHeight="1">
      <c r="A52" s="88" t="s">
        <v>32</v>
      </c>
      <c r="B52" s="88"/>
      <c r="C52" s="13">
        <f>COUNTIF(C3:C37,"&gt;=0")-COUNTIF(C3:C37,"&gt;=40")</f>
        <v>0</v>
      </c>
      <c r="D52" s="13">
        <f>COUNTIF(D3:D37,"&gt;=0")-COUNTIF(D3:D37,"&gt;=40")</f>
        <v>4</v>
      </c>
      <c r="E52" s="13">
        <f>COUNTIF(E3:E37,"&gt;=0")-COUNTIF(E3:E37,"&gt;=40")</f>
        <v>3</v>
      </c>
      <c r="F52" s="13">
        <f>COUNTIF(F3:F37,"&gt;=0")-COUNTIF(F3:F37,"&gt;=40")</f>
        <v>0</v>
      </c>
      <c r="G52" s="13">
        <f>COUNTIF(G3:G37,"&gt;=0")-COUNTIF(G3:G37,"&gt;=40")</f>
        <v>22</v>
      </c>
      <c r="H52" s="22"/>
      <c r="I52" s="22"/>
      <c r="J52" s="22"/>
      <c r="K52" s="22"/>
      <c r="L52" s="22"/>
      <c r="M52" s="22"/>
      <c r="N52" s="22"/>
      <c r="O52" s="22"/>
      <c r="P52" s="22"/>
    </row>
  </sheetData>
  <sheetProtection/>
  <mergeCells count="16">
    <mergeCell ref="A1:M1"/>
    <mergeCell ref="A38:B38"/>
    <mergeCell ref="A39:B39"/>
    <mergeCell ref="A40:B40"/>
    <mergeCell ref="A41:B41"/>
    <mergeCell ref="A42:B42"/>
    <mergeCell ref="A49:B49"/>
    <mergeCell ref="A50:B50"/>
    <mergeCell ref="A51:B51"/>
    <mergeCell ref="A52:B52"/>
    <mergeCell ref="A43:B43"/>
    <mergeCell ref="A44:B44"/>
    <mergeCell ref="A45:B45"/>
    <mergeCell ref="A46:B46"/>
    <mergeCell ref="A47:B47"/>
    <mergeCell ref="A48:B48"/>
  </mergeCells>
  <conditionalFormatting sqref="H3:H37">
    <cfRule type="cellIs" priority="9" dxfId="3" operator="lessThan" stopIfTrue="1">
      <formula>42</formula>
    </cfRule>
  </conditionalFormatting>
  <conditionalFormatting sqref="I3:I37">
    <cfRule type="cellIs" priority="10" dxfId="3" operator="lessThan" stopIfTrue="1">
      <formula>30</formula>
    </cfRule>
  </conditionalFormatting>
  <conditionalFormatting sqref="C3:E37">
    <cfRule type="cellIs" priority="7" dxfId="3" operator="lessThan" stopIfTrue="1">
      <formula>72</formula>
    </cfRule>
  </conditionalFormatting>
  <conditionalFormatting sqref="F3:G37">
    <cfRule type="cellIs" priority="8" dxfId="3" operator="lessThan" stopIfTrue="1">
      <formula>60</formula>
    </cfRule>
  </conditionalFormatting>
  <conditionalFormatting sqref="J3:K37">
    <cfRule type="cellIs" priority="11" dxfId="3" operator="lessThan" stopIfTrue="1">
      <formula>18</formula>
    </cfRule>
  </conditionalFormatting>
  <conditionalFormatting sqref="N3:N37">
    <cfRule type="expression" priority="31" dxfId="0" stopIfTrue="1">
      <formula>L3:L38&gt;=629</formula>
    </cfRule>
  </conditionalFormatting>
  <conditionalFormatting sqref="O3:O37">
    <cfRule type="expression" priority="32" dxfId="0" stopIfTrue="1">
      <formula>L3:L38&gt;=592</formula>
    </cfRule>
  </conditionalFormatting>
  <conditionalFormatting sqref="P3:P37">
    <cfRule type="expression" priority="33" dxfId="0" stopIfTrue="1">
      <formula>(C3:C38&gt;=72)*(D3:D38&gt;=72)*(E3:E38&gt;=72)*(F3:F38&gt;=60)*(G3:G38&gt;=60)*(H3:H38&gt;=42)*(I3:I38&gt;=30)*(J3:J38&gt;=18)*(K3:K38&gt;=18)</formula>
    </cfRule>
  </conditionalFormatting>
  <printOptions/>
  <pageMargins left="0.64" right="0.54" top="0.52" bottom="0.52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2018-11-18T01:38:17Z</cp:lastPrinted>
  <dcterms:created xsi:type="dcterms:W3CDTF">1996-12-17T01:32:42Z</dcterms:created>
  <dcterms:modified xsi:type="dcterms:W3CDTF">2019-01-24T23:42:45Z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